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400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1" l="1"/>
  <c r="C11" i="1"/>
  <c r="D11" i="1"/>
  <c r="K11" i="1"/>
  <c r="D3" i="1"/>
  <c r="B2" i="1"/>
  <c r="C2" i="1"/>
  <c r="D2" i="1"/>
  <c r="F3" i="1"/>
  <c r="G3" i="1"/>
  <c r="K13" i="1"/>
  <c r="K14" i="1"/>
  <c r="K2" i="1"/>
  <c r="J3" i="1"/>
  <c r="K3" i="1"/>
  <c r="J4" i="1"/>
  <c r="K4" i="1"/>
  <c r="J5" i="1"/>
  <c r="K5" i="1"/>
  <c r="J6" i="1"/>
  <c r="K6" i="1"/>
  <c r="J7" i="1"/>
  <c r="K7" i="1"/>
  <c r="K8" i="1"/>
  <c r="L2" i="1"/>
  <c r="D6" i="1"/>
  <c r="F6" i="1"/>
  <c r="G6" i="1"/>
  <c r="O2" i="1"/>
  <c r="L3" i="1"/>
  <c r="O3" i="1"/>
  <c r="L4" i="1"/>
  <c r="O4" i="1"/>
  <c r="L5" i="1"/>
  <c r="O5" i="1"/>
  <c r="L6" i="1"/>
  <c r="O6" i="1"/>
  <c r="L7" i="1"/>
  <c r="O7" i="1"/>
  <c r="O8" i="1"/>
  <c r="D4" i="1"/>
  <c r="F4" i="1"/>
  <c r="G4" i="1"/>
  <c r="M2" i="1"/>
  <c r="M3" i="1"/>
  <c r="M4" i="1"/>
  <c r="M5" i="1"/>
  <c r="M6" i="1"/>
  <c r="M7" i="1"/>
  <c r="M8" i="1"/>
  <c r="D5" i="1"/>
  <c r="F5" i="1"/>
  <c r="G5" i="1"/>
  <c r="N2" i="1"/>
  <c r="L8" i="1"/>
  <c r="N3" i="1"/>
  <c r="N4" i="1"/>
  <c r="N5" i="1"/>
  <c r="N6" i="1"/>
  <c r="N7" i="1"/>
  <c r="N8" i="1"/>
  <c r="K15" i="1"/>
  <c r="J10" i="1"/>
  <c r="J8" i="1"/>
</calcChain>
</file>

<file path=xl/sharedStrings.xml><?xml version="1.0" encoding="utf-8"?>
<sst xmlns="http://schemas.openxmlformats.org/spreadsheetml/2006/main" count="70" uniqueCount="60">
  <si>
    <t>p+e</t>
  </si>
  <si>
    <t xml:space="preserve">France </t>
  </si>
  <si>
    <t>Île-de-France</t>
  </si>
  <si>
    <t>revenu médian (1)</t>
  </si>
  <si>
    <t>prorata p+e</t>
  </si>
  <si>
    <t>prorata revenu médian</t>
  </si>
  <si>
    <t>Transport</t>
  </si>
  <si>
    <t>Bâtiments</t>
  </si>
  <si>
    <t>Agriculture</t>
  </si>
  <si>
    <t>Industrie</t>
  </si>
  <si>
    <t>Transformation d'énergie</t>
  </si>
  <si>
    <t>Déchets</t>
  </si>
  <si>
    <t>Transport maritime international</t>
  </si>
  <si>
    <t>Transport aérien international</t>
  </si>
  <si>
    <t>Empreinte carbone</t>
  </si>
  <si>
    <t>France</t>
  </si>
  <si>
    <t>Aérien</t>
  </si>
  <si>
    <t>balance pondérée par l'aérien</t>
  </si>
  <si>
    <t>(1)2016 sauf France, 2014</t>
  </si>
  <si>
    <t>population 2016</t>
  </si>
  <si>
    <t>emploi 2016</t>
  </si>
  <si>
    <t>passagers 2016 (2)</t>
  </si>
  <si>
    <t>Territoire</t>
  </si>
  <si>
    <t>Région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</si>
  <si>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</si>
  <si>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</si>
  <si>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</si>
  <si>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</si>
  <si>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</si>
  <si>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</si>
  <si>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</si>
  <si>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Normandie</t>
  </si>
  <si>
    <t>Nouvelle-Aquitaine</t>
  </si>
  <si>
    <t>Occitanie</t>
  </si>
  <si>
    <t>Pays de la Loire</t>
  </si>
  <si>
    <t>Provence-Alpes-Côte d'Azur</t>
  </si>
  <si>
    <t>Guadeloupe</t>
  </si>
  <si>
    <t>Martinique</t>
  </si>
  <si>
    <t>Guyane</t>
  </si>
  <si>
    <t>La Réunion</t>
  </si>
  <si>
    <t>Mayotte</t>
  </si>
  <si>
    <t>collectivités outre-mer</t>
  </si>
  <si>
    <t xml:space="preserve">Balance commerciale du carbone(3)
</t>
  </si>
  <si>
    <t>(3) (Différence entre les émissions des importations et des exportations</t>
  </si>
  <si>
    <t>passagers (4)(5)</t>
  </si>
  <si>
    <t>unités</t>
  </si>
  <si>
    <t>euros par an</t>
  </si>
  <si>
    <t>habitant</t>
  </si>
  <si>
    <t>emploi</t>
  </si>
  <si>
    <t xml:space="preserve">Emissions observées France </t>
  </si>
  <si>
    <t xml:space="preserve"> TeCO2</t>
  </si>
  <si>
    <t>MtCO2e</t>
  </si>
  <si>
    <t>(2) à remplir selon la Région avec le tableau ci-dessous</t>
  </si>
  <si>
    <r>
      <rPr>
        <b/>
        <sz val="12"/>
        <color rgb="FF000000"/>
        <rFont val="Calibri"/>
        <scheme val="minor"/>
      </rPr>
      <t>Sources</t>
    </r>
    <r>
      <rPr>
        <sz val="12"/>
        <color rgb="FF000000"/>
        <rFont val="Calibri"/>
        <family val="2"/>
        <scheme val="minor"/>
      </rPr>
      <t xml:space="preserve"> : INSEE-dossiers complets, rapport HCC et union des aéroports français via wikipédia</t>
    </r>
  </si>
  <si>
    <t>(4)  y compris vols intérieurs  (5) total majoré de l'estimation des 2 régions sans aéroports de plus de 200 000 passagers par an.</t>
  </si>
  <si>
    <t>Aube</t>
  </si>
  <si>
    <t>intercommunalité</t>
  </si>
  <si>
    <t>commune</t>
  </si>
  <si>
    <t>prorata région</t>
  </si>
  <si>
    <t>prorata Grand 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</si>
</sst>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3.2"/>
      <color rgb="FF000000"/>
      <name val="Calibri"/>
      <family val="2"/>
      <scheme val="minor"/>
    </font>
    <font>
      <sz val="13.2"/>
      <color theme="1"/>
      <name val="Calibri"/>
      <family val="2"/>
      <scheme val="minor"/>
    </font>
    <font>
      <sz val="12"/>
      <name val="Calibri"/>
      <scheme val="minor"/>
    </font>
    <font>
      <sz val="8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rgb="FF0C0C0C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9">
    <xf numFmtId="0" fontId="0" fillId="0" borderId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2" fontId="0" fillId="0" borderId="0" xfId="0" applyNumberFormat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1" fontId="0" fillId="0" borderId="0" xfId="0" applyNumberFormat="1"/>
    <xf numFmtId="0" fontId="1" fillId="3" borderId="0" xfId="1"/>
    <xf numFmtId="0" fontId="4" fillId="0" borderId="0" xfId="0" applyFont="1"/>
    <xf numFmtId="0" fontId="5" fillId="0" borderId="0" xfId="0" applyFont="1"/>
    <xf numFmtId="0" fontId="8" fillId="0" borderId="0" xfId="10" applyNumberFormat="1" applyFont="1" applyAlignment="1">
      <alignment horizontal="right" vertical="center" wrapText="1"/>
    </xf>
    <xf numFmtId="1" fontId="1" fillId="3" borderId="0" xfId="1" applyNumberFormat="1"/>
    <xf numFmtId="165" fontId="0" fillId="0" borderId="0" xfId="0" applyNumberFormat="1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/>
    <xf numFmtId="1" fontId="8" fillId="4" borderId="0" xfId="1" applyNumberFormat="1" applyFont="1" applyFill="1"/>
    <xf numFmtId="0" fontId="8" fillId="4" borderId="0" xfId="1" applyFont="1" applyFill="1"/>
  </cellXfs>
  <cellStyles count="19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Neutre" xfId="1" builtinId="2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F13" sqref="F13"/>
    </sheetView>
  </sheetViews>
  <sheetFormatPr baseColWidth="10" defaultColWidth="16.6640625" defaultRowHeight="15" x14ac:dyDescent="0"/>
  <cols>
    <col min="1" max="1" width="23.33203125" customWidth="1"/>
    <col min="2" max="2" width="14.5" customWidth="1"/>
    <col min="3" max="3" width="11.1640625" customWidth="1"/>
    <col min="4" max="4" width="9.83203125" customWidth="1"/>
    <col min="6" max="6" width="11.83203125" customWidth="1"/>
    <col min="7" max="7" width="19.33203125" style="17" customWidth="1"/>
    <col min="8" max="8" width="7.5" customWidth="1"/>
    <col min="10" max="10" width="7.5" customWidth="1"/>
    <col min="11" max="11" width="10.1640625" style="17" customWidth="1"/>
    <col min="12" max="12" width="7.33203125" style="17" customWidth="1"/>
    <col min="13" max="13" width="8.5" style="17" customWidth="1"/>
    <col min="14" max="14" width="13.5" style="17" customWidth="1"/>
    <col min="15" max="15" width="13.1640625" style="17" customWidth="1"/>
  </cols>
  <sheetData>
    <row r="1" spans="1:15">
      <c r="A1" s="7" t="s">
        <v>22</v>
      </c>
      <c r="B1" t="s">
        <v>19</v>
      </c>
      <c r="C1" t="s">
        <v>20</v>
      </c>
      <c r="D1" t="s">
        <v>0</v>
      </c>
      <c r="E1" t="s">
        <v>3</v>
      </c>
      <c r="F1" s="17" t="s">
        <v>4</v>
      </c>
      <c r="G1" s="17" t="s">
        <v>5</v>
      </c>
      <c r="I1" t="s">
        <v>49</v>
      </c>
      <c r="K1" s="17" t="s">
        <v>58</v>
      </c>
      <c r="L1" s="17" t="s">
        <v>29</v>
      </c>
      <c r="M1" s="17" t="s">
        <v>55</v>
      </c>
      <c r="N1" s="17" t="s">
        <v>56</v>
      </c>
      <c r="O1" s="17" t="s">
        <v>57</v>
      </c>
    </row>
    <row r="2" spans="1:15">
      <c r="A2" t="s">
        <v>1</v>
      </c>
      <c r="B2" s="5">
        <f>66361000</f>
        <v>66361000</v>
      </c>
      <c r="C2" s="5">
        <f>26343000</f>
        <v>26343000</v>
      </c>
      <c r="D2" s="5">
        <f>B2+C2</f>
        <v>92704000</v>
      </c>
      <c r="E2">
        <v>20150</v>
      </c>
      <c r="I2" s="2" t="s">
        <v>6</v>
      </c>
      <c r="J2" s="1">
        <v>139</v>
      </c>
      <c r="K2" s="18">
        <f>J2*F3*G3</f>
        <v>11.780358573082149</v>
      </c>
      <c r="L2" s="19">
        <f>K2+(K2/K8)*K14</f>
        <v>18.765412931546624</v>
      </c>
      <c r="M2" s="19">
        <f>L2*F4*G4</f>
        <v>0.98064910948530304</v>
      </c>
      <c r="N2" s="20">
        <f>L2*F5*G5*1000000</f>
        <v>0</v>
      </c>
      <c r="O2" s="20">
        <f>L2*F6*G6*1000000</f>
        <v>0</v>
      </c>
    </row>
    <row r="3" spans="1:15">
      <c r="A3" t="s">
        <v>29</v>
      </c>
      <c r="B3" s="21">
        <v>5555186</v>
      </c>
      <c r="C3" s="22">
        <v>2074000</v>
      </c>
      <c r="D3" s="5">
        <f t="shared" ref="D3:D6" si="0">B3+C3</f>
        <v>7629186</v>
      </c>
      <c r="E3" s="23">
        <v>20751</v>
      </c>
      <c r="F3">
        <f>D3/D2</f>
        <v>8.2296190024162927E-2</v>
      </c>
      <c r="G3" s="17">
        <f>E3/E2</f>
        <v>1.0298263027295285</v>
      </c>
      <c r="I3" s="2" t="s">
        <v>7</v>
      </c>
      <c r="J3" s="1">
        <f>90</f>
        <v>90</v>
      </c>
      <c r="K3" s="18">
        <f>J3*F3*G3</f>
        <v>7.627570299117937</v>
      </c>
      <c r="L3" s="19">
        <f>K3+(K3/K8)*K14</f>
        <v>12.150267365749613</v>
      </c>
      <c r="M3" s="19">
        <f>L3*F4*G4</f>
        <v>0.6349526608178222</v>
      </c>
      <c r="N3" s="20">
        <f>L3*F5*G5*1000000</f>
        <v>0</v>
      </c>
      <c r="O3" s="20">
        <f>L3*F6*G6*1000000</f>
        <v>0</v>
      </c>
    </row>
    <row r="4" spans="1:15">
      <c r="A4" t="s">
        <v>55</v>
      </c>
      <c r="B4" s="22">
        <v>308900</v>
      </c>
      <c r="C4" s="22">
        <v>112900</v>
      </c>
      <c r="D4" s="5">
        <f>B4+C4</f>
        <v>421800</v>
      </c>
      <c r="E4" s="23">
        <v>19614</v>
      </c>
      <c r="F4">
        <f>D4/D3</f>
        <v>5.5287680756505343E-2</v>
      </c>
      <c r="G4" s="17">
        <f>E4/E3</f>
        <v>0.94520745988145149</v>
      </c>
      <c r="I4" s="2" t="s">
        <v>8</v>
      </c>
      <c r="J4" s="1">
        <f>86</f>
        <v>86</v>
      </c>
      <c r="K4" s="18">
        <f>J4*F3*G3</f>
        <v>7.2885671747126954</v>
      </c>
      <c r="L4" s="19">
        <f>K4+(K4/K8)*K14</f>
        <v>11.610255482827409</v>
      </c>
      <c r="M4" s="19">
        <f>L4*F4*G4</f>
        <v>0.60673254255925235</v>
      </c>
      <c r="N4" s="20">
        <f>L4*F5*G5*1000000</f>
        <v>0</v>
      </c>
      <c r="O4" s="20">
        <f>L4*F6*G6*1000000</f>
        <v>0</v>
      </c>
    </row>
    <row r="5" spans="1:15">
      <c r="A5" t="s">
        <v>56</v>
      </c>
      <c r="B5" s="10"/>
      <c r="C5" s="10"/>
      <c r="D5" s="5">
        <f t="shared" si="0"/>
        <v>0</v>
      </c>
      <c r="E5" s="6"/>
      <c r="F5">
        <f>D5/D3</f>
        <v>0</v>
      </c>
      <c r="G5" s="17">
        <f>E5/E3</f>
        <v>0</v>
      </c>
      <c r="I5" s="2" t="s">
        <v>9</v>
      </c>
      <c r="J5" s="1">
        <f>81</f>
        <v>81</v>
      </c>
      <c r="K5" s="18">
        <f>J5*F3*G3</f>
        <v>6.8648132692061434</v>
      </c>
      <c r="L5" s="19">
        <f>K5+(K5/K8)*K14</f>
        <v>10.93524062917465</v>
      </c>
      <c r="M5" s="19">
        <f>L5*F4*G4</f>
        <v>0.57145739473603985</v>
      </c>
      <c r="N5" s="20">
        <f>L5*F5*G5*1000000</f>
        <v>0</v>
      </c>
      <c r="O5" s="20">
        <f>L5*F6*G6*1000000</f>
        <v>0</v>
      </c>
    </row>
    <row r="6" spans="1:15">
      <c r="A6" t="s">
        <v>57</v>
      </c>
      <c r="B6" s="10"/>
      <c r="C6" s="10"/>
      <c r="D6" s="5">
        <f t="shared" si="0"/>
        <v>0</v>
      </c>
      <c r="E6" s="6"/>
      <c r="F6">
        <f>D6/D3</f>
        <v>0</v>
      </c>
      <c r="G6" s="17">
        <f>E6/E3</f>
        <v>0</v>
      </c>
      <c r="I6" s="2" t="s">
        <v>10</v>
      </c>
      <c r="J6" s="1">
        <f>54</f>
        <v>54</v>
      </c>
      <c r="K6" s="18">
        <f>J6*F3*G3</f>
        <v>4.5765421794707626</v>
      </c>
      <c r="L6" s="19">
        <f>K6+(K6/K8)*K14</f>
        <v>7.2901604194497676</v>
      </c>
      <c r="M6" s="19">
        <f>L6*F4*G4</f>
        <v>0.38097159649069323</v>
      </c>
      <c r="N6" s="20">
        <f>L6*F5*G5*1000000</f>
        <v>0</v>
      </c>
      <c r="O6" s="20">
        <f>L6*F6*G6*1000000</f>
        <v>0</v>
      </c>
    </row>
    <row r="7" spans="1:15">
      <c r="I7" s="2" t="s">
        <v>11</v>
      </c>
      <c r="J7" s="1">
        <f>15</f>
        <v>15</v>
      </c>
      <c r="K7" s="18">
        <f>J7*F3*G3</f>
        <v>1.271261716519656</v>
      </c>
      <c r="L7" s="19">
        <f>K7+(K7/K8)*K14</f>
        <v>2.0250445609582686</v>
      </c>
      <c r="M7" s="19">
        <f>L7*F4*G4</f>
        <v>0.10582544346963701</v>
      </c>
      <c r="N7" s="20">
        <f>L7*F5*G5*1000000</f>
        <v>0</v>
      </c>
      <c r="O7" s="20">
        <f>L7*F6*G6*1000000</f>
        <v>0</v>
      </c>
    </row>
    <row r="8" spans="1:15">
      <c r="E8" t="s">
        <v>18</v>
      </c>
      <c r="J8" s="1">
        <f t="shared" ref="J8" si="1">J2+J3+J4+J5+J6+J7</f>
        <v>465</v>
      </c>
      <c r="K8" s="18">
        <f>SUM(K2:K7)</f>
        <v>39.409113212109339</v>
      </c>
      <c r="L8" s="19">
        <f>L2+L3+L4+L5+L6+L7</f>
        <v>62.776381389706337</v>
      </c>
      <c r="M8" s="19">
        <f>M2+M3+M4+M5+M6+M7</f>
        <v>3.2805887475587476</v>
      </c>
      <c r="N8" s="20">
        <f>N2+N3+N4+N5+N6+N7</f>
        <v>0</v>
      </c>
      <c r="O8" s="20">
        <f>O2+O3+O4+O5+O6+O7</f>
        <v>0</v>
      </c>
    </row>
    <row r="9" spans="1:15">
      <c r="A9" t="s">
        <v>45</v>
      </c>
      <c r="B9" t="s">
        <v>47</v>
      </c>
      <c r="C9" t="s">
        <v>48</v>
      </c>
      <c r="E9" t="s">
        <v>46</v>
      </c>
      <c r="J9" t="s">
        <v>51</v>
      </c>
      <c r="K9" s="17" t="s">
        <v>51</v>
      </c>
      <c r="L9" s="17" t="s">
        <v>51</v>
      </c>
      <c r="M9" s="17" t="s">
        <v>51</v>
      </c>
      <c r="N9" s="17" t="s">
        <v>50</v>
      </c>
      <c r="O9" s="17" t="s">
        <v>50</v>
      </c>
    </row>
    <row r="10" spans="1:15">
      <c r="A10" t="s">
        <v>16</v>
      </c>
      <c r="B10" t="s">
        <v>29</v>
      </c>
      <c r="C10" t="s">
        <v>15</v>
      </c>
      <c r="D10" t="s">
        <v>59</v>
      </c>
      <c r="I10" s="2" t="s">
        <v>12</v>
      </c>
      <c r="J10">
        <f>6</f>
        <v>6</v>
      </c>
    </row>
    <row r="11" spans="1:15">
      <c r="A11" t="s">
        <v>21</v>
      </c>
      <c r="B11" s="23">
        <v>8611000</v>
      </c>
      <c r="C11">
        <f>B33</f>
        <v>198139000</v>
      </c>
      <c r="D11" s="11">
        <f>B11/C11</f>
        <v>4.3459389620417989E-2</v>
      </c>
      <c r="I11" s="2" t="s">
        <v>13</v>
      </c>
      <c r="J11">
        <v>17</v>
      </c>
      <c r="K11" s="18">
        <f>J11*D11</f>
        <v>0.73880962354710578</v>
      </c>
    </row>
    <row r="12" spans="1:15" ht="15" customHeight="1">
      <c r="A12" t="s">
        <v>52</v>
      </c>
      <c r="K12" s="18"/>
    </row>
    <row r="13" spans="1:15" ht="49" customHeight="1">
      <c r="A13" t="s">
        <v>23</v>
      </c>
      <c r="B13" t="s">
        <v>44</v>
      </c>
      <c r="I13" s="16" t="s">
        <v>42</v>
      </c>
      <c r="J13">
        <v>284</v>
      </c>
      <c r="K13" s="18">
        <f>(J13-J11)*F3*G3</f>
        <v>22.628458554049882</v>
      </c>
    </row>
    <row r="14" spans="1:15" ht="30">
      <c r="A14" t="s">
        <v>24</v>
      </c>
      <c r="B14" s="9">
        <v>10470000</v>
      </c>
      <c r="I14" s="3" t="s">
        <v>17</v>
      </c>
      <c r="K14" s="18">
        <f>K11+K13</f>
        <v>23.367268177596987</v>
      </c>
    </row>
    <row r="15" spans="1:15">
      <c r="A15" s="8" t="s">
        <v>25</v>
      </c>
      <c r="B15">
        <v>7857000</v>
      </c>
      <c r="I15" s="4" t="s">
        <v>14</v>
      </c>
      <c r="J15">
        <v>749</v>
      </c>
      <c r="K15" s="18">
        <f>K8+K14</f>
        <v>62.77638138970633</v>
      </c>
    </row>
    <row r="16" spans="1:15">
      <c r="A16" s="8" t="s">
        <v>26</v>
      </c>
      <c r="B16">
        <v>1653000</v>
      </c>
      <c r="I16" t="s">
        <v>43</v>
      </c>
    </row>
    <row r="17" spans="1:2">
      <c r="A17" s="8" t="s">
        <v>27</v>
      </c>
      <c r="B17">
        <v>7200000</v>
      </c>
    </row>
    <row r="18" spans="1:2">
      <c r="A18" s="12" t="s">
        <v>28</v>
      </c>
      <c r="B18">
        <v>3670000</v>
      </c>
    </row>
    <row r="19" spans="1:2">
      <c r="A19" s="13" t="s">
        <v>29</v>
      </c>
      <c r="B19">
        <v>8611000</v>
      </c>
    </row>
    <row r="20" spans="1:2">
      <c r="A20" s="12" t="s">
        <v>30</v>
      </c>
      <c r="B20">
        <v>5774000</v>
      </c>
    </row>
    <row r="21" spans="1:2">
      <c r="A21" s="13" t="s">
        <v>2</v>
      </c>
      <c r="B21">
        <v>97173000</v>
      </c>
    </row>
    <row r="22" spans="1:2">
      <c r="A22" s="12" t="s">
        <v>31</v>
      </c>
      <c r="B22">
        <v>139000</v>
      </c>
    </row>
    <row r="23" spans="1:2">
      <c r="A23" s="12" t="s">
        <v>32</v>
      </c>
      <c r="B23">
        <v>8341000</v>
      </c>
    </row>
    <row r="24" spans="1:2">
      <c r="A24" s="12" t="s">
        <v>33</v>
      </c>
      <c r="B24">
        <v>11359000</v>
      </c>
    </row>
    <row r="25" spans="1:2">
      <c r="A25" s="12" t="s">
        <v>34</v>
      </c>
      <c r="B25">
        <v>4779000</v>
      </c>
    </row>
    <row r="26" spans="1:2">
      <c r="A26" s="13" t="s">
        <v>35</v>
      </c>
      <c r="B26">
        <v>21406000</v>
      </c>
    </row>
    <row r="27" spans="1:2">
      <c r="A27" s="13" t="s">
        <v>36</v>
      </c>
      <c r="B27">
        <v>2253000</v>
      </c>
    </row>
    <row r="28" spans="1:2">
      <c r="A28" s="12" t="s">
        <v>37</v>
      </c>
      <c r="B28">
        <v>1863000</v>
      </c>
    </row>
    <row r="29" spans="1:2" ht="16">
      <c r="A29" s="14" t="s">
        <v>38</v>
      </c>
      <c r="B29">
        <v>437000</v>
      </c>
    </row>
    <row r="30" spans="1:2" ht="16">
      <c r="A30" s="14" t="s">
        <v>39</v>
      </c>
      <c r="B30">
        <v>2108000</v>
      </c>
    </row>
    <row r="31" spans="1:2" ht="16">
      <c r="A31" s="15" t="s">
        <v>40</v>
      </c>
      <c r="B31">
        <v>348000</v>
      </c>
    </row>
    <row r="32" spans="1:2" ht="16">
      <c r="A32" s="15" t="s">
        <v>41</v>
      </c>
      <c r="B32">
        <v>2698000</v>
      </c>
    </row>
    <row r="33" spans="1:10">
      <c r="B33">
        <f>SUM(B14:B32)</f>
        <v>198139000</v>
      </c>
    </row>
    <row r="34" spans="1:10">
      <c r="A34" s="8" t="s">
        <v>54</v>
      </c>
      <c r="J34" s="8" t="s">
        <v>53</v>
      </c>
    </row>
  </sheetData>
  <phoneticPr fontId="9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Vincent</dc:creator>
  <cp:lastModifiedBy>jean-michel Vincent</cp:lastModifiedBy>
  <dcterms:created xsi:type="dcterms:W3CDTF">2019-08-22T17:14:22Z</dcterms:created>
  <dcterms:modified xsi:type="dcterms:W3CDTF">2019-11-05T17:23:39Z</dcterms:modified>
</cp:coreProperties>
</file>