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-100" yWindow="0" windowWidth="30700" windowHeight="1416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7" i="1" l="1"/>
  <c r="C12" i="1"/>
  <c r="D12" i="1"/>
  <c r="K12" i="1"/>
  <c r="B5" i="1"/>
  <c r="C5" i="1"/>
  <c r="D5" i="1"/>
  <c r="B4" i="1"/>
  <c r="C4" i="1"/>
  <c r="D4" i="1"/>
  <c r="F5" i="1"/>
  <c r="E5" i="1"/>
  <c r="G5" i="1"/>
  <c r="K14" i="1"/>
  <c r="K15" i="1"/>
  <c r="K4" i="1"/>
  <c r="J5" i="1"/>
  <c r="K5" i="1"/>
  <c r="J6" i="1"/>
  <c r="K6" i="1"/>
  <c r="J7" i="1"/>
  <c r="K7" i="1"/>
  <c r="J8" i="1"/>
  <c r="K8" i="1"/>
  <c r="J9" i="1"/>
  <c r="K9" i="1"/>
  <c r="K10" i="1"/>
  <c r="L4" i="1"/>
  <c r="B8" i="1"/>
  <c r="C8" i="1"/>
  <c r="D8" i="1"/>
  <c r="F8" i="1"/>
  <c r="G8" i="1"/>
  <c r="O4" i="1"/>
  <c r="L5" i="1"/>
  <c r="O5" i="1"/>
  <c r="L6" i="1"/>
  <c r="O6" i="1"/>
  <c r="L7" i="1"/>
  <c r="O7" i="1"/>
  <c r="L8" i="1"/>
  <c r="O8" i="1"/>
  <c r="L9" i="1"/>
  <c r="O9" i="1"/>
  <c r="O10" i="1"/>
  <c r="P4" i="1"/>
  <c r="P5" i="1"/>
  <c r="P6" i="1"/>
  <c r="P7" i="1"/>
  <c r="P8" i="1"/>
  <c r="P9" i="1"/>
  <c r="P10" i="1"/>
  <c r="B6" i="1"/>
  <c r="C6" i="1"/>
  <c r="D6" i="1"/>
  <c r="F6" i="1"/>
  <c r="G6" i="1"/>
  <c r="M4" i="1"/>
  <c r="M5" i="1"/>
  <c r="M6" i="1"/>
  <c r="M7" i="1"/>
  <c r="M8" i="1"/>
  <c r="M9" i="1"/>
  <c r="M10" i="1"/>
  <c r="D7" i="1"/>
  <c r="F7" i="1"/>
  <c r="G7" i="1"/>
  <c r="N4" i="1"/>
  <c r="L10" i="1"/>
  <c r="N5" i="1"/>
  <c r="N6" i="1"/>
  <c r="N7" i="1"/>
  <c r="N8" i="1"/>
  <c r="N9" i="1"/>
  <c r="N10" i="1"/>
  <c r="K16" i="1"/>
  <c r="J11" i="1"/>
  <c r="J10" i="1"/>
</calcChain>
</file>

<file path=xl/sharedStrings.xml><?xml version="1.0" encoding="utf-8"?>
<sst xmlns="http://schemas.openxmlformats.org/spreadsheetml/2006/main" count="79" uniqueCount="69">
  <si>
    <t>p+e</t>
  </si>
  <si>
    <t xml:space="preserve">France </t>
  </si>
  <si>
    <t>Île-de-France</t>
  </si>
  <si>
    <t>Val d'Oise</t>
  </si>
  <si>
    <t>Cergy-pontoise</t>
  </si>
  <si>
    <t>Jouy le Moutier</t>
  </si>
  <si>
    <t>Transport</t>
  </si>
  <si>
    <t>Bâtiments</t>
  </si>
  <si>
    <t>Agriculture</t>
  </si>
  <si>
    <t>Industrie</t>
  </si>
  <si>
    <t>Transformation d'énergie</t>
  </si>
  <si>
    <t>Déchets</t>
  </si>
  <si>
    <t>Transport maritime international</t>
  </si>
  <si>
    <t>Transport aérien international</t>
  </si>
  <si>
    <t>Empreinte carbone</t>
  </si>
  <si>
    <t>prorata IDF</t>
  </si>
  <si>
    <t>France</t>
  </si>
  <si>
    <t>Aérien</t>
  </si>
  <si>
    <t>% Jouy le moutier</t>
  </si>
  <si>
    <t>(1)2016 sauf France, 2014</t>
  </si>
  <si>
    <t>passagers 2016 (2)</t>
  </si>
  <si>
    <t>Région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</si>
  <si>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</si>
  <si>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</si>
  <si>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</si>
  <si>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</si>
  <si>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</si>
  <si>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</si>
  <si>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</si>
  <si>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Normandie</t>
  </si>
  <si>
    <t>Nouvelle-Aquitaine</t>
  </si>
  <si>
    <t>Occitanie</t>
  </si>
  <si>
    <t>Pays de la Loire</t>
  </si>
  <si>
    <t>Provence-Alpes-Côte d'Azur</t>
  </si>
  <si>
    <t>Guadeloupe</t>
  </si>
  <si>
    <t>Martinique</t>
  </si>
  <si>
    <t>Guyane</t>
  </si>
  <si>
    <t>La Réunion</t>
  </si>
  <si>
    <t>Mayotte</t>
  </si>
  <si>
    <t>collectivités outre-mer</t>
  </si>
  <si>
    <t>(3) (Différence entre les émissions des importations et des exportations</t>
  </si>
  <si>
    <t>passagers (4)(5)</t>
  </si>
  <si>
    <t>unités</t>
  </si>
  <si>
    <t>euros par an</t>
  </si>
  <si>
    <t>habitant</t>
  </si>
  <si>
    <t>emploi</t>
  </si>
  <si>
    <t>Val d'oise</t>
  </si>
  <si>
    <t>Cergy-Pontoise</t>
  </si>
  <si>
    <t xml:space="preserve"> TeCO2</t>
  </si>
  <si>
    <t>MtCO2e</t>
  </si>
  <si>
    <t>(2) à remplir selon la Région avec le tableau ci-dessous</t>
  </si>
  <si>
    <t>(4)  y compris vols intérieurs  (5) total majoré de l'estimation des 2 régions sans aéroports de plus de 200 000 passagers par an.</t>
  </si>
  <si>
    <t>Sources : INSEE-dossiers complets, rapport HCC et union des aéroports français via wikipédia</t>
  </si>
  <si>
    <t>revenu</t>
  </si>
  <si>
    <t xml:space="preserve"> médian (1)</t>
  </si>
  <si>
    <t xml:space="preserve">population </t>
  </si>
  <si>
    <t xml:space="preserve">emploi </t>
  </si>
  <si>
    <t xml:space="preserve">prorata </t>
  </si>
  <si>
    <t>prorata</t>
  </si>
  <si>
    <t xml:space="preserve"> revenu médian</t>
  </si>
  <si>
    <t xml:space="preserve">Emissions </t>
  </si>
  <si>
    <t xml:space="preserve"> France </t>
  </si>
  <si>
    <t>Unités</t>
  </si>
  <si>
    <t>%</t>
  </si>
  <si>
    <t>balance pondérée par l'aérien</t>
  </si>
  <si>
    <t xml:space="preserve">Balance commercial du carbone(3)
</t>
  </si>
  <si>
    <t>TERRITOIRE</t>
  </si>
  <si>
    <t>TRAFIC AERIEN</t>
  </si>
  <si>
    <t>total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</si>
</sst>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</font>
    <font>
      <b/>
      <sz val="12"/>
      <color rgb="FF9C6500"/>
      <name val="Arial"/>
    </font>
    <font>
      <b/>
      <sz val="12"/>
      <name val="Arial"/>
    </font>
    <font>
      <b/>
      <sz val="12"/>
      <color rgb="FF000090"/>
      <name val="Arial"/>
    </font>
    <font>
      <sz val="12"/>
      <color rgb="FF00009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3">
    <xf numFmtId="0" fontId="0" fillId="0" borderId="0"/>
    <xf numFmtId="9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11" applyNumberFormat="1" applyFon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9" fontId="6" fillId="0" borderId="0" xfId="1" applyFont="1" applyAlignment="1">
      <alignment horizontal="right"/>
    </xf>
    <xf numFmtId="1" fontId="7" fillId="3" borderId="0" xfId="2" applyNumberFormat="1" applyFont="1" applyAlignment="1">
      <alignment horizontal="right"/>
    </xf>
    <xf numFmtId="0" fontId="7" fillId="3" borderId="0" xfId="2" applyFont="1" applyAlignment="1">
      <alignment horizontal="right"/>
    </xf>
    <xf numFmtId="166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9" fillId="0" borderId="0" xfId="0" applyFont="1" applyBorder="1" applyAlignment="1">
      <alignment vertical="top" wrapText="1"/>
    </xf>
  </cellXfs>
  <cellStyles count="33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Neutre" xfId="2" builtinId="28"/>
    <cellStyle name="Normal" xfId="0" builtinId="0"/>
    <cellStyle name="Pourcentage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workbookViewId="0">
      <selection activeCell="N22" sqref="N22"/>
    </sheetView>
  </sheetViews>
  <sheetFormatPr baseColWidth="10" defaultColWidth="16.6640625" defaultRowHeight="15" x14ac:dyDescent="0"/>
  <cols>
    <col min="1" max="1" width="23.33203125" style="16" customWidth="1"/>
    <col min="2" max="2" width="16.5" customWidth="1"/>
    <col min="3" max="3" width="11.33203125" customWidth="1"/>
    <col min="4" max="4" width="11.83203125" customWidth="1"/>
    <col min="5" max="5" width="13.1640625" customWidth="1"/>
    <col min="6" max="6" width="8.83203125" customWidth="1"/>
    <col min="7" max="7" width="15" style="1" customWidth="1"/>
    <col min="8" max="8" width="7" customWidth="1"/>
    <col min="9" max="9" width="34.83203125" customWidth="1"/>
    <col min="10" max="10" width="8.1640625" customWidth="1"/>
    <col min="11" max="11" width="11.83203125" style="1" customWidth="1"/>
    <col min="12" max="12" width="14.33203125" style="1" customWidth="1"/>
    <col min="13" max="13" width="9.6640625" style="1" customWidth="1"/>
    <col min="14" max="14" width="16.5" style="1" customWidth="1"/>
    <col min="15" max="15" width="15.5" style="1" customWidth="1"/>
    <col min="16" max="16" width="15" style="1" customWidth="1"/>
  </cols>
  <sheetData>
    <row r="1" spans="1:20" s="18" customFormat="1">
      <c r="A1" s="22" t="s">
        <v>66</v>
      </c>
      <c r="B1" s="17" t="s">
        <v>55</v>
      </c>
      <c r="C1" s="17" t="s">
        <v>56</v>
      </c>
      <c r="D1" s="17" t="s">
        <v>0</v>
      </c>
      <c r="E1" s="22" t="s">
        <v>53</v>
      </c>
      <c r="F1" s="17" t="s">
        <v>57</v>
      </c>
      <c r="G1" s="22" t="s">
        <v>58</v>
      </c>
      <c r="H1" s="17"/>
      <c r="I1" s="17" t="s">
        <v>60</v>
      </c>
      <c r="J1" s="17" t="s">
        <v>61</v>
      </c>
      <c r="K1" s="17" t="s">
        <v>15</v>
      </c>
      <c r="L1" s="17" t="s">
        <v>2</v>
      </c>
      <c r="M1" s="17" t="s">
        <v>46</v>
      </c>
      <c r="N1" s="17" t="s">
        <v>47</v>
      </c>
      <c r="O1" s="17" t="s">
        <v>5</v>
      </c>
      <c r="P1" s="17" t="s">
        <v>18</v>
      </c>
      <c r="Q1" s="24"/>
    </row>
    <row r="2" spans="1:20" s="18" customFormat="1">
      <c r="A2" s="22"/>
      <c r="B2" s="17">
        <v>2016</v>
      </c>
      <c r="C2" s="17">
        <v>2016</v>
      </c>
      <c r="D2" s="17"/>
      <c r="E2" s="17" t="s">
        <v>54</v>
      </c>
      <c r="F2" s="17" t="s">
        <v>0</v>
      </c>
      <c r="G2" s="17" t="s">
        <v>59</v>
      </c>
      <c r="H2" s="17"/>
      <c r="Q2" s="17"/>
      <c r="R2" s="17"/>
      <c r="S2" s="17"/>
      <c r="T2" s="17"/>
    </row>
    <row r="3" spans="1:20">
      <c r="A3" s="22" t="s">
        <v>42</v>
      </c>
      <c r="B3" s="17" t="s">
        <v>44</v>
      </c>
      <c r="C3" s="17" t="s">
        <v>45</v>
      </c>
      <c r="D3" s="17"/>
      <c r="E3" s="17" t="s">
        <v>43</v>
      </c>
      <c r="I3" s="17" t="s">
        <v>62</v>
      </c>
      <c r="J3" s="17" t="s">
        <v>49</v>
      </c>
      <c r="K3" s="17" t="s">
        <v>49</v>
      </c>
      <c r="L3" s="17" t="s">
        <v>49</v>
      </c>
      <c r="M3" s="17" t="s">
        <v>49</v>
      </c>
      <c r="N3" s="17" t="s">
        <v>48</v>
      </c>
      <c r="O3" s="17" t="s">
        <v>48</v>
      </c>
      <c r="P3" s="17" t="s">
        <v>63</v>
      </c>
    </row>
    <row r="4" spans="1:20">
      <c r="A4" s="22" t="s">
        <v>1</v>
      </c>
      <c r="B4" s="8">
        <f>66361000</f>
        <v>66361000</v>
      </c>
      <c r="C4" s="8">
        <f>26343000</f>
        <v>26343000</v>
      </c>
      <c r="D4" s="8">
        <f>B4+C4</f>
        <v>92704000</v>
      </c>
      <c r="E4" s="6">
        <v>20150</v>
      </c>
      <c r="F4" s="6"/>
      <c r="G4" s="6"/>
      <c r="H4" s="6"/>
      <c r="I4" s="19" t="s">
        <v>6</v>
      </c>
      <c r="J4" s="9">
        <v>139</v>
      </c>
      <c r="K4" s="9">
        <f>J4*F5*G5</f>
        <v>30.353283597047</v>
      </c>
      <c r="L4" s="10">
        <f>K4+(K4/K10)*K15</f>
        <v>50.274163416624333</v>
      </c>
      <c r="M4" s="10">
        <f>L4*F6*G6</f>
        <v>4.3030438714114672</v>
      </c>
      <c r="N4" s="8">
        <f>L4*F7*G7*1000000</f>
        <v>769410.71308703267</v>
      </c>
      <c r="O4" s="8">
        <f>L4*F8*G8*1000000</f>
        <v>54539.192292375614</v>
      </c>
      <c r="P4" s="11">
        <f>O4/O10</f>
        <v>0.29892473118279567</v>
      </c>
      <c r="Q4" s="7"/>
    </row>
    <row r="5" spans="1:20">
      <c r="A5" s="22" t="s">
        <v>2</v>
      </c>
      <c r="B5" s="12">
        <f>12117000</f>
        <v>12117000</v>
      </c>
      <c r="C5" s="12">
        <f>5691000</f>
        <v>5691000</v>
      </c>
      <c r="D5" s="8">
        <f t="shared" ref="D5:D8" si="0">B5+C5</f>
        <v>17808000</v>
      </c>
      <c r="E5" s="13">
        <f>22906</f>
        <v>22906</v>
      </c>
      <c r="F5" s="14">
        <f>D5/D4</f>
        <v>0.19209527096996892</v>
      </c>
      <c r="G5" s="6">
        <f>E5/E4</f>
        <v>1.136774193548387</v>
      </c>
      <c r="H5" s="6"/>
      <c r="I5" s="19" t="s">
        <v>7</v>
      </c>
      <c r="J5" s="9">
        <f>90</f>
        <v>90</v>
      </c>
      <c r="K5" s="9">
        <f>J5*F5*G5</f>
        <v>19.653205206721079</v>
      </c>
      <c r="L5" s="10">
        <f>K5+(K5/K10)*K15</f>
        <v>32.551616600692014</v>
      </c>
      <c r="M5" s="10">
        <f>L5*F6*G6</f>
        <v>2.7861435138635402</v>
      </c>
      <c r="N5" s="8">
        <f>L5*F7*G7*1000000</f>
        <v>498179.59840167593</v>
      </c>
      <c r="O5" s="8">
        <f>L5*F8*G8*1000000</f>
        <v>35313.146088588532</v>
      </c>
      <c r="P5" s="11">
        <f>O5/O10</f>
        <v>0.19354838709677422</v>
      </c>
      <c r="Q5" s="7"/>
    </row>
    <row r="6" spans="1:20">
      <c r="A6" s="22" t="s">
        <v>3</v>
      </c>
      <c r="B6" s="12">
        <f>1222000</f>
        <v>1222000</v>
      </c>
      <c r="C6" s="12">
        <f>420300</f>
        <v>420300</v>
      </c>
      <c r="D6" s="8">
        <f>B6+C6</f>
        <v>1642300</v>
      </c>
      <c r="E6" s="13">
        <v>21259</v>
      </c>
      <c r="F6" s="14">
        <f>D6/D5</f>
        <v>9.2222596585804131E-2</v>
      </c>
      <c r="G6" s="6">
        <f>E6/E5</f>
        <v>0.92809744171832709</v>
      </c>
      <c r="H6" s="6"/>
      <c r="I6" s="19" t="s">
        <v>8</v>
      </c>
      <c r="J6" s="9">
        <f>86</f>
        <v>86</v>
      </c>
      <c r="K6" s="9">
        <f>J6*F5*G5</f>
        <v>18.779729419755693</v>
      </c>
      <c r="L6" s="10">
        <f>K6+(K6/K10)*K15</f>
        <v>31.104878085105696</v>
      </c>
      <c r="M6" s="10">
        <f>L6*F6*G6</f>
        <v>2.6623149132473825</v>
      </c>
      <c r="N6" s="8">
        <f>L6*F7*G7*1000000</f>
        <v>476038.28291715687</v>
      </c>
      <c r="O6" s="8">
        <f>L6*F8*G8*1000000</f>
        <v>33743.672929095701</v>
      </c>
      <c r="P6" s="11">
        <f>O6/O10</f>
        <v>0.18494623655913978</v>
      </c>
      <c r="Q6" s="7"/>
    </row>
    <row r="7" spans="1:20">
      <c r="A7" s="22" t="s">
        <v>4</v>
      </c>
      <c r="B7" s="12">
        <v>204800</v>
      </c>
      <c r="C7" s="12">
        <v>90800</v>
      </c>
      <c r="D7" s="8">
        <f t="shared" si="0"/>
        <v>295600</v>
      </c>
      <c r="E7" s="13">
        <v>21119</v>
      </c>
      <c r="F7" s="14">
        <f>D7/D5</f>
        <v>1.6599281221922731E-2</v>
      </c>
      <c r="G7" s="6">
        <f>E7/E5</f>
        <v>0.92198550598096574</v>
      </c>
      <c r="H7" s="6"/>
      <c r="I7" s="19" t="s">
        <v>9</v>
      </c>
      <c r="J7" s="9">
        <f>81</f>
        <v>81</v>
      </c>
      <c r="K7" s="9">
        <f>J7*F5*G5</f>
        <v>17.687884686048971</v>
      </c>
      <c r="L7" s="10">
        <f>K7+(K7/K10)*K15</f>
        <v>29.296454940622816</v>
      </c>
      <c r="M7" s="10">
        <f>L7*F6*G6</f>
        <v>2.5075291624771863</v>
      </c>
      <c r="N7" s="8">
        <f>L7*F7*G7*1000000</f>
        <v>448361.63856150833</v>
      </c>
      <c r="O7" s="8">
        <f>L7*F8*G8*1000000</f>
        <v>31781.831479729684</v>
      </c>
      <c r="P7" s="11">
        <f>O7/O10</f>
        <v>0.17419354838709683</v>
      </c>
      <c r="Q7" s="7"/>
    </row>
    <row r="8" spans="1:20">
      <c r="A8" s="22" t="s">
        <v>5</v>
      </c>
      <c r="B8" s="12">
        <f>16044</f>
        <v>16044</v>
      </c>
      <c r="C8" s="12">
        <f>3205</f>
        <v>3205</v>
      </c>
      <c r="D8" s="8">
        <f t="shared" si="0"/>
        <v>19249</v>
      </c>
      <c r="E8" s="13">
        <v>22989</v>
      </c>
      <c r="F8" s="14">
        <f>D8/D5</f>
        <v>1.0809186882300089E-3</v>
      </c>
      <c r="G8" s="6">
        <f>E8/E5</f>
        <v>1.0036235047585786</v>
      </c>
      <c r="H8" s="6"/>
      <c r="I8" s="19" t="s">
        <v>10</v>
      </c>
      <c r="J8" s="9">
        <f>54</f>
        <v>54</v>
      </c>
      <c r="K8" s="9">
        <f>J8*F5*G5</f>
        <v>11.791923124032646</v>
      </c>
      <c r="L8" s="10">
        <f>K8+(K8/K10)*K15</f>
        <v>19.530969960415206</v>
      </c>
      <c r="M8" s="10">
        <f>L8*F6*G6</f>
        <v>1.6716861083181238</v>
      </c>
      <c r="N8" s="8">
        <f>L8*F7*G7*1000000</f>
        <v>298907.75904100551</v>
      </c>
      <c r="O8" s="8">
        <f>L8*F8*G8*1000000</f>
        <v>21187.887653153113</v>
      </c>
      <c r="P8" s="11">
        <f>O8/O10</f>
        <v>0.11612903225806449</v>
      </c>
      <c r="Q8" s="7"/>
    </row>
    <row r="9" spans="1:20">
      <c r="A9" s="22"/>
      <c r="B9" s="17"/>
      <c r="C9" s="17"/>
      <c r="D9" s="17"/>
      <c r="E9" s="17"/>
      <c r="F9" s="6"/>
      <c r="G9" s="6"/>
      <c r="H9" s="6"/>
      <c r="I9" s="19" t="s">
        <v>11</v>
      </c>
      <c r="J9" s="9">
        <f>15</f>
        <v>15</v>
      </c>
      <c r="K9" s="9">
        <f>J9*F5*G5</f>
        <v>3.2755342011201796</v>
      </c>
      <c r="L9" s="10">
        <f>K9+(K9/K10)*K15</f>
        <v>5.4252694334486691</v>
      </c>
      <c r="M9" s="10">
        <f>L9*F6*G6</f>
        <v>0.46435725231059005</v>
      </c>
      <c r="N9" s="8">
        <f>L9*F7*G7*1000000</f>
        <v>83029.933066945989</v>
      </c>
      <c r="O9" s="8">
        <f>L9*F8*G8*1000000</f>
        <v>5885.524348098088</v>
      </c>
      <c r="P9" s="11">
        <f>O9/O10</f>
        <v>3.2258064516129031E-2</v>
      </c>
      <c r="Q9" s="7"/>
    </row>
    <row r="10" spans="1:20">
      <c r="A10" s="22"/>
      <c r="B10" s="6"/>
      <c r="C10" s="6"/>
      <c r="D10" s="6"/>
      <c r="E10" s="22" t="s">
        <v>19</v>
      </c>
      <c r="F10" s="6"/>
      <c r="G10" s="6"/>
      <c r="H10" s="6"/>
      <c r="I10" s="17"/>
      <c r="J10" s="9">
        <f t="shared" ref="J10" si="1">J4+J5+J6+J7+J8+J9</f>
        <v>465</v>
      </c>
      <c r="K10" s="9">
        <f>SUM(K4:K9)</f>
        <v>101.54156023472558</v>
      </c>
      <c r="L10" s="10">
        <f>L4+L5+L6+L7+L8+L9</f>
        <v>168.18335243690873</v>
      </c>
      <c r="M10" s="10">
        <f>M4+M5+M6+M7+M8+M9</f>
        <v>14.39507482162829</v>
      </c>
      <c r="N10" s="8">
        <f>N4+N5+N6+N7+N8+N9</f>
        <v>2573927.9250753247</v>
      </c>
      <c r="O10" s="8">
        <f>O4+O5+O6+O7+O8+O9</f>
        <v>182451.25479104073</v>
      </c>
      <c r="P10" s="11">
        <f>P4+P5+P6+P7+P8+P9</f>
        <v>0.99999999999999989</v>
      </c>
      <c r="Q10" s="7"/>
    </row>
    <row r="11" spans="1:20">
      <c r="A11" s="22" t="s">
        <v>17</v>
      </c>
      <c r="B11" s="17" t="s">
        <v>2</v>
      </c>
      <c r="C11" s="17" t="s">
        <v>16</v>
      </c>
      <c r="D11" s="17" t="s">
        <v>15</v>
      </c>
      <c r="E11" s="6"/>
      <c r="F11" s="6"/>
      <c r="G11" s="6"/>
      <c r="H11" s="6"/>
      <c r="I11" s="19" t="s">
        <v>12</v>
      </c>
      <c r="J11" s="6">
        <f>6</f>
        <v>6</v>
      </c>
      <c r="K11" s="6"/>
      <c r="L11" s="6"/>
      <c r="M11" s="6"/>
      <c r="N11" s="6"/>
      <c r="O11" s="6"/>
      <c r="P11" s="6"/>
      <c r="Q11" s="7"/>
    </row>
    <row r="12" spans="1:20">
      <c r="A12" s="22" t="s">
        <v>20</v>
      </c>
      <c r="B12" s="13">
        <v>97173000</v>
      </c>
      <c r="C12" s="6">
        <f>B37</f>
        <v>198139000</v>
      </c>
      <c r="D12" s="15">
        <f>B12/C12</f>
        <v>0.49042843660258706</v>
      </c>
      <c r="E12" s="6"/>
      <c r="F12" s="6"/>
      <c r="G12" s="6"/>
      <c r="H12" s="6"/>
      <c r="I12" s="19" t="s">
        <v>13</v>
      </c>
      <c r="J12" s="6">
        <v>17</v>
      </c>
      <c r="K12" s="9">
        <f>J12*D12</f>
        <v>8.3372834222439796</v>
      </c>
      <c r="L12" s="6"/>
      <c r="M12" s="6"/>
      <c r="N12" s="6"/>
      <c r="O12" s="6"/>
      <c r="P12" s="6"/>
      <c r="Q12" s="7"/>
    </row>
    <row r="13" spans="1:20" ht="15" customHeight="1">
      <c r="A13" s="22" t="s">
        <v>50</v>
      </c>
      <c r="B13" s="6"/>
      <c r="C13" s="6"/>
      <c r="D13" s="6"/>
      <c r="E13" s="6"/>
      <c r="F13" s="6"/>
      <c r="G13" s="6"/>
      <c r="H13" s="6"/>
      <c r="I13" s="17"/>
      <c r="J13" s="6"/>
      <c r="K13" s="9"/>
      <c r="L13" s="6"/>
      <c r="M13" s="6"/>
      <c r="N13" s="6"/>
      <c r="O13" s="6"/>
      <c r="P13" s="6"/>
      <c r="Q13" s="7"/>
    </row>
    <row r="14" spans="1:20" ht="17" customHeight="1">
      <c r="A14" s="22"/>
      <c r="B14" s="6"/>
      <c r="C14" s="6"/>
      <c r="D14" s="6"/>
      <c r="E14" s="6"/>
      <c r="F14" s="6"/>
      <c r="G14" s="6"/>
      <c r="H14" s="6"/>
      <c r="I14" s="25" t="s">
        <v>65</v>
      </c>
      <c r="J14" s="6">
        <v>284</v>
      </c>
      <c r="K14" s="9">
        <f>(J14-J12)*F5*G5</f>
        <v>58.304508779939198</v>
      </c>
      <c r="L14" s="5"/>
      <c r="M14" s="6"/>
      <c r="N14" s="6"/>
      <c r="O14" s="5"/>
      <c r="Q14" s="7"/>
    </row>
    <row r="15" spans="1:20">
      <c r="A15" s="22"/>
      <c r="B15" s="6"/>
      <c r="C15" s="6"/>
      <c r="D15" s="6"/>
      <c r="E15" s="6"/>
      <c r="F15" s="6"/>
      <c r="G15" s="6"/>
      <c r="H15" s="6"/>
      <c r="I15" s="20" t="s">
        <v>64</v>
      </c>
      <c r="J15" s="6"/>
      <c r="K15" s="9">
        <f>K12+K14</f>
        <v>66.641792202183183</v>
      </c>
      <c r="L15" s="6"/>
      <c r="M15" s="6"/>
      <c r="N15" s="6"/>
      <c r="O15" s="6"/>
      <c r="P15" s="6"/>
      <c r="Q15" s="7"/>
    </row>
    <row r="16" spans="1:20">
      <c r="A16" s="22" t="s">
        <v>67</v>
      </c>
      <c r="B16" s="6"/>
      <c r="C16" s="6"/>
      <c r="D16" s="6"/>
      <c r="E16" s="6"/>
      <c r="F16" s="6"/>
      <c r="G16" s="6"/>
      <c r="H16" s="6"/>
      <c r="I16" s="21" t="s">
        <v>14</v>
      </c>
      <c r="J16" s="6">
        <v>749</v>
      </c>
      <c r="K16" s="9">
        <f>K10+K15</f>
        <v>168.18335243690876</v>
      </c>
      <c r="L16" s="6"/>
      <c r="M16" s="6"/>
      <c r="N16" s="6"/>
      <c r="O16" s="6"/>
      <c r="P16" s="6"/>
      <c r="Q16" s="7"/>
    </row>
    <row r="17" spans="1:17">
      <c r="A17" s="22" t="s">
        <v>21</v>
      </c>
      <c r="B17" s="17" t="s">
        <v>41</v>
      </c>
      <c r="C17" s="6"/>
      <c r="D17" s="6"/>
      <c r="E17" s="6"/>
      <c r="F17" s="6"/>
      <c r="G17" s="6"/>
      <c r="H17" s="6"/>
      <c r="I17" s="22" t="s">
        <v>40</v>
      </c>
      <c r="J17" s="6"/>
      <c r="K17" s="6"/>
      <c r="L17" s="6"/>
      <c r="M17" s="6"/>
      <c r="N17" s="6"/>
      <c r="O17" s="6"/>
      <c r="P17" s="6"/>
      <c r="Q17" s="7"/>
    </row>
    <row r="18" spans="1:17">
      <c r="A18" s="22" t="s">
        <v>22</v>
      </c>
      <c r="B18" s="4">
        <v>10470000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</row>
    <row r="19" spans="1:17">
      <c r="A19" s="22" t="s">
        <v>23</v>
      </c>
      <c r="B19" s="6">
        <v>7857000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</row>
    <row r="20" spans="1:17">
      <c r="A20" s="22" t="s">
        <v>24</v>
      </c>
      <c r="B20" s="6">
        <v>1653000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</row>
    <row r="21" spans="1:17">
      <c r="A21" s="22" t="s">
        <v>25</v>
      </c>
      <c r="B21" s="6">
        <v>7200000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</row>
    <row r="22" spans="1:17">
      <c r="A22" s="23" t="s">
        <v>26</v>
      </c>
      <c r="B22" s="6">
        <v>3670000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</row>
    <row r="23" spans="1:17">
      <c r="A23" s="23" t="s">
        <v>27</v>
      </c>
      <c r="B23" s="6">
        <v>8611000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</row>
    <row r="24" spans="1:17">
      <c r="A24" s="23" t="s">
        <v>28</v>
      </c>
      <c r="B24" s="6">
        <v>5774000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</row>
    <row r="25" spans="1:17">
      <c r="A25" s="23" t="s">
        <v>2</v>
      </c>
      <c r="B25" s="6">
        <v>97173000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</row>
    <row r="26" spans="1:17">
      <c r="A26" s="23" t="s">
        <v>29</v>
      </c>
      <c r="B26" s="6">
        <v>139000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/>
    </row>
    <row r="27" spans="1:17">
      <c r="A27" s="23" t="s">
        <v>30</v>
      </c>
      <c r="B27" s="6">
        <v>8341000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/>
    </row>
    <row r="28" spans="1:17">
      <c r="A28" s="23" t="s">
        <v>31</v>
      </c>
      <c r="B28" s="6">
        <v>11359000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/>
    </row>
    <row r="29" spans="1:17">
      <c r="A29" s="23" t="s">
        <v>32</v>
      </c>
      <c r="B29" s="6">
        <v>4779000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</row>
    <row r="30" spans="1:17">
      <c r="A30" s="23" t="s">
        <v>33</v>
      </c>
      <c r="B30" s="6">
        <v>21406000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</row>
    <row r="31" spans="1:17">
      <c r="A31" s="23" t="s">
        <v>34</v>
      </c>
      <c r="B31" s="6">
        <v>2253000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</row>
    <row r="32" spans="1:17">
      <c r="A32" s="23" t="s">
        <v>35</v>
      </c>
      <c r="B32" s="6">
        <v>1863000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</row>
    <row r="33" spans="1:17">
      <c r="A33" s="23" t="s">
        <v>36</v>
      </c>
      <c r="B33" s="6">
        <v>437000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7"/>
    </row>
    <row r="34" spans="1:17">
      <c r="A34" s="23" t="s">
        <v>37</v>
      </c>
      <c r="B34" s="6">
        <v>2108000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"/>
    </row>
    <row r="35" spans="1:17">
      <c r="A35" s="23" t="s">
        <v>38</v>
      </c>
      <c r="B35" s="6">
        <v>348000</v>
      </c>
      <c r="C35" s="6"/>
      <c r="D35" s="6"/>
      <c r="E35" s="6"/>
      <c r="F35" s="6"/>
      <c r="G35" s="6"/>
      <c r="H35" s="6"/>
      <c r="I35" s="6"/>
      <c r="K35" s="6"/>
      <c r="L35" s="6"/>
      <c r="M35" s="6"/>
      <c r="N35" s="6"/>
      <c r="O35" s="6"/>
      <c r="P35" s="6"/>
      <c r="Q35" s="7"/>
    </row>
    <row r="36" spans="1:17">
      <c r="A36" s="23" t="s">
        <v>39</v>
      </c>
      <c r="B36" s="6">
        <v>2698000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7"/>
    </row>
    <row r="37" spans="1:17">
      <c r="A37" s="22" t="s">
        <v>68</v>
      </c>
      <c r="B37" s="6">
        <f>SUM(B18:B36)</f>
        <v>198139000</v>
      </c>
      <c r="C37" s="2"/>
      <c r="D37" s="2"/>
      <c r="E37" s="2"/>
      <c r="F37" s="2"/>
      <c r="G37" s="3"/>
      <c r="H37" s="2"/>
      <c r="I37" s="2"/>
      <c r="J37" s="2"/>
      <c r="K37" s="3"/>
      <c r="L37" s="3"/>
      <c r="M37" s="3"/>
      <c r="N37" s="3"/>
      <c r="O37" s="3"/>
      <c r="P37" s="3"/>
    </row>
    <row r="38" spans="1:17">
      <c r="A38" s="22" t="s">
        <v>51</v>
      </c>
      <c r="B38" s="6"/>
    </row>
    <row r="39" spans="1:17">
      <c r="A39" s="22" t="s">
        <v>52</v>
      </c>
      <c r="B39" s="6"/>
    </row>
    <row r="40" spans="1:17">
      <c r="A40" s="5"/>
      <c r="B40" s="2"/>
    </row>
  </sheetData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 Vincent</dc:creator>
  <cp:lastModifiedBy>jean-michel Vincent</cp:lastModifiedBy>
  <dcterms:created xsi:type="dcterms:W3CDTF">2019-08-22T17:14:22Z</dcterms:created>
  <dcterms:modified xsi:type="dcterms:W3CDTF">2020-02-09T14:13:30Z</dcterms:modified>
</cp:coreProperties>
</file>