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Ile de France-Jouy le Moutier /"/>
    </mc:Choice>
  </mc:AlternateContent>
  <xr:revisionPtr revIDLastSave="0" documentId="13_ncr:1_{13510725-F9EE-4546-9720-8486C471DA45}" xr6:coauthVersionLast="47" xr6:coauthVersionMax="47" xr10:uidLastSave="{00000000-0000-0000-0000-000000000000}"/>
  <bookViews>
    <workbookView xWindow="0" yWindow="90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A5" i="1"/>
  <c r="B21" i="1"/>
  <c r="B22" i="1"/>
  <c r="K1" i="1"/>
  <c r="J16" i="1"/>
  <c r="B5" i="1" l="1"/>
  <c r="D5" i="1" s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<sst xmlns="http://schemas.openxmlformats.org/spreadsheetml/2006/main" count="75" uniqueCount="70">
  <si>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</si>
  <si>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</si>
  <si>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</si>
  <si>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Val d'Oise</t>
  </si>
  <si>
    <t>Cergy-pontoise</t>
  </si>
  <si>
    <t>Jouy le Moutier</t>
  </si>
  <si>
    <t>Transport</t>
  </si>
  <si>
    <t>Bâtiments</t>
  </si>
  <si>
    <t>Agriculture</t>
  </si>
  <si>
    <t>Industrie</t>
  </si>
  <si>
    <t>Transformation d'énergie</t>
  </si>
  <si>
    <t>Déchets</t>
  </si>
  <si>
    <t>prorata IDF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</si>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</sst>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9C6500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1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1" fontId="7" fillId="4" borderId="0" xfId="2" applyNumberFormat="1" applyFont="1" applyFill="1" applyAlignment="1">
      <alignment horizontal="right"/>
    </xf>
    <xf numFmtId="0" fontId="7" fillId="4" borderId="0" xfId="2" applyFont="1" applyFill="1" applyAlignment="1">
      <alignment horizontal="right"/>
    </xf>
    <xf numFmtId="0" fontId="9" fillId="0" borderId="0" xfId="0" applyFont="1" applyFill="1" applyAlignment="1">
      <alignment horizontal="lef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48</v>
      </c>
      <c r="B1" s="15" t="s">
        <v>52</v>
      </c>
      <c r="C1" s="15" t="s">
        <v>53</v>
      </c>
      <c r="D1" s="15" t="s">
        <v>0</v>
      </c>
      <c r="E1" s="20" t="s">
        <v>55</v>
      </c>
      <c r="F1" s="15" t="s">
        <v>41</v>
      </c>
      <c r="G1" s="20" t="s">
        <v>42</v>
      </c>
      <c r="H1" s="15"/>
      <c r="I1" s="15" t="s">
        <v>44</v>
      </c>
      <c r="J1" s="15" t="s">
        <v>62</v>
      </c>
      <c r="K1" s="15" t="str">
        <f>D21</f>
        <v>prorata IDF</v>
      </c>
      <c r="L1" s="15" t="str">
        <f>A5</f>
        <v>Île-de-France</v>
      </c>
      <c r="M1" s="15" t="str">
        <f>A6</f>
        <v>Val d'Oise</v>
      </c>
      <c r="N1" s="15" t="str">
        <f>A7</f>
        <v>Cergy-pontoise</v>
      </c>
      <c r="O1" s="15" t="str">
        <f>A8</f>
        <v>Jouy le Moutier</v>
      </c>
      <c r="P1" s="15" t="str">
        <f>A8</f>
        <v>Jouy le Moutier</v>
      </c>
      <c r="Q1" s="22"/>
    </row>
    <row r="2" spans="1:20" s="16" customFormat="1" x14ac:dyDescent="0.2">
      <c r="A2" s="20"/>
      <c r="B2" s="15"/>
      <c r="C2" s="15"/>
      <c r="D2" s="15"/>
      <c r="E2" s="15" t="s">
        <v>54</v>
      </c>
      <c r="F2" s="15" t="s">
        <v>0</v>
      </c>
      <c r="G2" s="15" t="s">
        <v>43</v>
      </c>
      <c r="H2" s="15"/>
      <c r="Q2" s="15"/>
      <c r="R2" s="15"/>
      <c r="S2" s="15"/>
      <c r="T2" s="15"/>
    </row>
    <row r="3" spans="1:20" x14ac:dyDescent="0.2">
      <c r="A3" s="20" t="s">
        <v>34</v>
      </c>
      <c r="B3" s="15" t="s">
        <v>36</v>
      </c>
      <c r="C3" s="15" t="s">
        <v>37</v>
      </c>
      <c r="D3" s="15"/>
      <c r="E3" s="15" t="s">
        <v>35</v>
      </c>
      <c r="I3" s="15" t="s">
        <v>45</v>
      </c>
      <c r="J3" s="15" t="s">
        <v>39</v>
      </c>
      <c r="K3" s="15" t="s">
        <v>39</v>
      </c>
      <c r="L3" s="15" t="s">
        <v>39</v>
      </c>
      <c r="M3" s="15" t="s">
        <v>39</v>
      </c>
      <c r="N3" s="15" t="s">
        <v>38</v>
      </c>
      <c r="O3" s="15" t="s">
        <v>38</v>
      </c>
      <c r="P3" s="15" t="s">
        <v>46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6</v>
      </c>
      <c r="J4" s="9">
        <v>136</v>
      </c>
      <c r="K4" s="9">
        <f>J4*F5*G5*1.05</f>
        <v>30.025540847402475</v>
      </c>
      <c r="L4" s="10">
        <f>K4+(K4/K10)*K15</f>
        <v>47.309796100958451</v>
      </c>
      <c r="M4" s="10">
        <f>L4*F6*G6</f>
        <v>4.0486490588538224</v>
      </c>
      <c r="N4" s="8">
        <f>L4*F7*G7*1000000</f>
        <v>733539.07774114714</v>
      </c>
      <c r="O4" s="8">
        <f>L4*F8*G8*1000000</f>
        <v>51353.680543495117</v>
      </c>
      <c r="P4" s="11">
        <f>O4/O10</f>
        <v>0.31192660550458712</v>
      </c>
      <c r="Q4" s="7"/>
    </row>
    <row r="5" spans="1:20" x14ac:dyDescent="0.2">
      <c r="A5" s="31" t="str">
        <f>B21</f>
        <v>Île-de-France</v>
      </c>
      <c r="B5" s="25">
        <f>12262544</f>
        <v>12262544</v>
      </c>
      <c r="C5" s="25">
        <v>5785669</v>
      </c>
      <c r="D5" s="24">
        <f t="shared" ref="D5:D8" si="0">B5+C5</f>
        <v>18048213</v>
      </c>
      <c r="E5" s="26">
        <v>24060</v>
      </c>
      <c r="F5" s="12">
        <f>D5/D4</f>
        <v>0.19260989690711089</v>
      </c>
      <c r="G5" s="6">
        <f>E5/E4</f>
        <v>1.0916515426497277</v>
      </c>
      <c r="H5" s="6"/>
      <c r="I5" s="17" t="s">
        <v>7</v>
      </c>
      <c r="J5" s="9">
        <v>75</v>
      </c>
      <c r="K5" s="9">
        <f>J5*F5*G5*1.05</f>
        <v>16.558202673199897</v>
      </c>
      <c r="L5" s="10">
        <f>K5+(K5/K10)*K15</f>
        <v>26.089961085087388</v>
      </c>
      <c r="M5" s="10">
        <f>L5*F6*G6</f>
        <v>2.2327108780443874</v>
      </c>
      <c r="N5" s="8">
        <f>L5*F7*G7*1000000</f>
        <v>404525.2266954857</v>
      </c>
      <c r="O5" s="8">
        <f>L5*F8*G8*1000000</f>
        <v>28320.044417368637</v>
      </c>
      <c r="P5" s="11">
        <f>O5/O10</f>
        <v>0.17201834862385323</v>
      </c>
      <c r="Q5" s="7"/>
    </row>
    <row r="6" spans="1:20" x14ac:dyDescent="0.2">
      <c r="A6" s="28" t="s">
        <v>3</v>
      </c>
      <c r="B6" s="29">
        <v>1249674</v>
      </c>
      <c r="C6" s="29">
        <v>422744</v>
      </c>
      <c r="D6" s="8">
        <f>B6+C6</f>
        <v>1672418</v>
      </c>
      <c r="E6" s="30">
        <v>22220</v>
      </c>
      <c r="F6" s="12">
        <f>D6/D5</f>
        <v>9.2663910825963772E-2</v>
      </c>
      <c r="G6" s="6">
        <f>E6/E5</f>
        <v>0.92352452202826263</v>
      </c>
      <c r="H6" s="6"/>
      <c r="I6" s="17" t="s">
        <v>8</v>
      </c>
      <c r="J6" s="9">
        <v>83</v>
      </c>
      <c r="K6" s="9">
        <f>J6*F5*G5*1.05</f>
        <v>18.324410958341218</v>
      </c>
      <c r="L6" s="10">
        <f>K6+(K6/K10)*K15</f>
        <v>28.872890267496707</v>
      </c>
      <c r="M6" s="10">
        <f>L6*F6*G6</f>
        <v>2.4708667050357889</v>
      </c>
      <c r="N6" s="8">
        <f>L6*F7*G7*1000000</f>
        <v>447674.58420967078</v>
      </c>
      <c r="O6" s="8">
        <f>L6*F8*G8*1000000</f>
        <v>31340.849155221284</v>
      </c>
      <c r="P6" s="11">
        <f>O6/O10</f>
        <v>0.19036697247706422</v>
      </c>
      <c r="Q6" s="7"/>
    </row>
    <row r="7" spans="1:20" x14ac:dyDescent="0.2">
      <c r="A7" s="28" t="s">
        <v>4</v>
      </c>
      <c r="B7" s="29">
        <v>212398</v>
      </c>
      <c r="C7" s="29">
        <v>92258</v>
      </c>
      <c r="D7" s="8">
        <f t="shared" si="0"/>
        <v>304656</v>
      </c>
      <c r="E7" s="30">
        <v>22100</v>
      </c>
      <c r="F7" s="12">
        <f>D7/D5</f>
        <v>1.6880119932095216E-2</v>
      </c>
      <c r="G7" s="6">
        <f>E7/E5</f>
        <v>0.91853699085619289</v>
      </c>
      <c r="H7" s="6"/>
      <c r="I7" s="17" t="s">
        <v>9</v>
      </c>
      <c r="J7" s="9">
        <v>84</v>
      </c>
      <c r="K7" s="9">
        <f>J7*F5*G5*1.05</f>
        <v>18.545186993983883</v>
      </c>
      <c r="L7" s="10">
        <f>K7+(K7/K10)*K15</f>
        <v>29.22075641529787</v>
      </c>
      <c r="M7" s="10">
        <f>L7*F6*G6</f>
        <v>2.5006361834097137</v>
      </c>
      <c r="N7" s="8">
        <f>L7*F7*G7*1000000</f>
        <v>453068.25389894389</v>
      </c>
      <c r="O7" s="8">
        <f>L7*F8*G8*1000000</f>
        <v>31718.449747452873</v>
      </c>
      <c r="P7" s="11">
        <f>O7/O10</f>
        <v>0.19266055045871563</v>
      </c>
      <c r="Q7" s="7"/>
    </row>
    <row r="8" spans="1:20" x14ac:dyDescent="0.2">
      <c r="A8" s="28" t="s">
        <v>5</v>
      </c>
      <c r="B8" s="29">
        <v>16741</v>
      </c>
      <c r="C8" s="29">
        <v>3039</v>
      </c>
      <c r="D8" s="8">
        <f t="shared" si="0"/>
        <v>19780</v>
      </c>
      <c r="E8" s="30">
        <v>23830</v>
      </c>
      <c r="F8" s="12">
        <f>D8/D5</f>
        <v>1.0959533777665411E-3</v>
      </c>
      <c r="G8" s="6">
        <f>E8/E5</f>
        <v>0.99044056525353286</v>
      </c>
      <c r="H8" s="6"/>
      <c r="I8" s="17" t="s">
        <v>10</v>
      </c>
      <c r="J8" s="9">
        <v>42</v>
      </c>
      <c r="K8" s="9">
        <f>J8*F5*G5*1.05</f>
        <v>9.2725934969919415</v>
      </c>
      <c r="L8" s="10">
        <f>K8+(K8/K10)*K15</f>
        <v>14.610378207648935</v>
      </c>
      <c r="M8" s="10">
        <f>L8*F6*G6</f>
        <v>1.2503180917048569</v>
      </c>
      <c r="N8" s="8">
        <f>L8*F7*G7*1000000</f>
        <v>226534.12694947195</v>
      </c>
      <c r="O8" s="8">
        <f>L8*F8*G8*1000000</f>
        <v>15859.224873726436</v>
      </c>
      <c r="P8" s="11">
        <f>O8/O10</f>
        <v>9.6330275229357817E-2</v>
      </c>
      <c r="Q8" s="7"/>
    </row>
    <row r="9" spans="1:20" x14ac:dyDescent="0.2">
      <c r="A9" s="20"/>
      <c r="B9" s="20" t="s">
        <v>51</v>
      </c>
      <c r="C9" s="15"/>
      <c r="D9" s="15"/>
      <c r="E9" s="15"/>
      <c r="F9" s="6"/>
      <c r="G9" s="6"/>
      <c r="H9" s="6"/>
      <c r="I9" s="17" t="s">
        <v>11</v>
      </c>
      <c r="J9" s="9">
        <v>16</v>
      </c>
      <c r="K9" s="9">
        <f>J9*F5*G5*1.05</f>
        <v>3.5324165702826442</v>
      </c>
      <c r="L9" s="10">
        <f>K9+(K9/K10)*K15</f>
        <v>5.5658583648186424</v>
      </c>
      <c r="M9" s="10">
        <f>L9*F6*G6</f>
        <v>0.47631165398280267</v>
      </c>
      <c r="N9" s="8">
        <f>L9*F7*G7*1000000</f>
        <v>86298.715028370265</v>
      </c>
      <c r="O9" s="8">
        <f>L9*F8*G8*1000000</f>
        <v>6041.6094757053088</v>
      </c>
      <c r="P9" s="11">
        <f>O9/O10</f>
        <v>3.669724770642202E-2</v>
      </c>
      <c r="Q9" s="7"/>
    </row>
    <row r="10" spans="1:20" x14ac:dyDescent="0.2">
      <c r="A10" s="20"/>
      <c r="B10" s="20" t="s">
        <v>56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96.258351540202057</v>
      </c>
      <c r="L10" s="10">
        <f>L4+L5+L6+L7+L8+L9</f>
        <v>151.66964044130796</v>
      </c>
      <c r="M10" s="10">
        <f>M4+M5+M6+M7+M8+M9</f>
        <v>12.979492571031372</v>
      </c>
      <c r="N10" s="8">
        <f>N4+N5+N6+N7+N8+N9</f>
        <v>2351639.9845230896</v>
      </c>
      <c r="O10" s="8">
        <f>O4+O5+O6+O7+O8+O9</f>
        <v>164633.85821296964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57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65</v>
      </c>
      <c r="J12" s="6">
        <v>18</v>
      </c>
      <c r="K12" s="9">
        <f>J12*D22*1.05</f>
        <v>9.2690974517888947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64</v>
      </c>
      <c r="J14" s="6">
        <v>227</v>
      </c>
      <c r="K14" s="9">
        <f>(J14-J12)*F5*G5*1.05</f>
        <v>46.142191449317046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47</v>
      </c>
      <c r="J15" s="6"/>
      <c r="K15" s="9">
        <f>K12+K14</f>
        <v>55.411288901105941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67</v>
      </c>
      <c r="J16" s="9">
        <f>J10+J11+J12+J14</f>
        <v>687</v>
      </c>
      <c r="K16" s="9">
        <f>K10+K15</f>
        <v>151.66964044130799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66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63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7" t="s">
        <v>68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14</v>
      </c>
      <c r="B21" s="15" t="str">
        <f>A33</f>
        <v>Île-de-France</v>
      </c>
      <c r="C21" s="15" t="s">
        <v>13</v>
      </c>
      <c r="D21" s="15" t="s">
        <v>12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58</v>
      </c>
      <c r="B22" s="26">
        <f>B33</f>
        <v>97173000</v>
      </c>
      <c r="C22" s="6">
        <f>B45</f>
        <v>198139000</v>
      </c>
      <c r="D22" s="13">
        <f>B22/C22</f>
        <v>0.49042843660258706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15</v>
      </c>
      <c r="B25" s="15" t="s">
        <v>60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16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17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18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19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20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21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22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23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24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25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26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27</v>
      </c>
      <c r="B38" s="6">
        <v>21406000</v>
      </c>
    </row>
    <row r="39" spans="1:17" x14ac:dyDescent="0.2">
      <c r="A39" s="21" t="s">
        <v>28</v>
      </c>
      <c r="B39" s="6">
        <v>2253000</v>
      </c>
    </row>
    <row r="40" spans="1:17" x14ac:dyDescent="0.2">
      <c r="A40" s="21" t="s">
        <v>29</v>
      </c>
      <c r="B40" s="6">
        <v>1863000</v>
      </c>
    </row>
    <row r="41" spans="1:17" x14ac:dyDescent="0.2">
      <c r="A41" s="21" t="s">
        <v>30</v>
      </c>
      <c r="B41" s="6">
        <v>437000</v>
      </c>
    </row>
    <row r="42" spans="1:17" x14ac:dyDescent="0.2">
      <c r="A42" s="21" t="s">
        <v>31</v>
      </c>
      <c r="B42" s="6">
        <v>2108000</v>
      </c>
    </row>
    <row r="43" spans="1:17" x14ac:dyDescent="0.2">
      <c r="A43" s="21" t="s">
        <v>32</v>
      </c>
      <c r="B43" s="6">
        <v>348000</v>
      </c>
    </row>
    <row r="44" spans="1:17" x14ac:dyDescent="0.2">
      <c r="A44" s="21" t="s">
        <v>33</v>
      </c>
      <c r="B44" s="6">
        <v>2698000</v>
      </c>
    </row>
    <row r="45" spans="1:17" x14ac:dyDescent="0.2">
      <c r="A45" s="20" t="s">
        <v>50</v>
      </c>
      <c r="B45" s="6">
        <f>SUM(B26:B44)</f>
        <v>198139000</v>
      </c>
    </row>
    <row r="46" spans="1:17" x14ac:dyDescent="0.2">
      <c r="A46" s="20" t="s">
        <v>61</v>
      </c>
      <c r="B46" s="6"/>
    </row>
    <row r="47" spans="1:17" x14ac:dyDescent="0.2">
      <c r="A47" s="20" t="s">
        <v>40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2022-09-22T07:20:16Z</dcterms:modified>
</cp:coreProperties>
</file>