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michelvincent/Desktop/Agirlocal 95/Lab'Hautil/compter apprendre carbone/compter carbone/tableurs carbone Régions 2019 et sources/C Tableur carbone Pays de la Loire-Nantes V2019/"/>
    </mc:Choice>
  </mc:AlternateContent>
  <xr:revisionPtr revIDLastSave="0" documentId="13_ncr:1_{66188A4D-E6E4-7944-978A-74FB54E07534}" xr6:coauthVersionLast="47" xr6:coauthVersionMax="47" xr10:uidLastSave="{00000000-0000-0000-0000-000000000000}"/>
  <bookViews>
    <workbookView xWindow="0" yWindow="460" windowWidth="27320" windowHeight="136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5" i="1" s="1"/>
  <c r="K9" i="1"/>
  <c r="K8" i="1"/>
  <c r="K7" i="1"/>
  <c r="K6" i="1"/>
  <c r="K5" i="1"/>
  <c r="K4" i="1"/>
  <c r="K10" i="1" s="1"/>
  <c r="K16" i="1" s="1"/>
  <c r="A5" i="1"/>
  <c r="B22" i="1"/>
  <c r="B21" i="1"/>
  <c r="K1" i="1" l="1"/>
  <c r="J16" i="1"/>
  <c r="D5" i="1" l="1"/>
  <c r="C4" i="1"/>
  <c r="M1" i="1"/>
  <c r="L1" i="1"/>
  <c r="N1" i="1"/>
  <c r="P1" i="1"/>
  <c r="O1" i="1"/>
  <c r="B45" i="1"/>
  <c r="C22" i="1" s="1"/>
  <c r="D22" i="1" s="1"/>
  <c r="D4" i="1"/>
  <c r="G5" i="1"/>
  <c r="D8" i="1"/>
  <c r="G8" i="1"/>
  <c r="D6" i="1"/>
  <c r="G6" i="1"/>
  <c r="D7" i="1"/>
  <c r="G7" i="1"/>
  <c r="J11" i="1"/>
  <c r="J10" i="1"/>
  <c r="F8" i="1" l="1"/>
  <c r="F5" i="1"/>
  <c r="F7" i="1"/>
  <c r="F6" i="1"/>
  <c r="L4" i="1" l="1"/>
  <c r="M4" i="1" s="1"/>
  <c r="L7" i="1"/>
  <c r="M7" i="1" s="1"/>
  <c r="L8" i="1"/>
  <c r="N8" i="1" s="1"/>
  <c r="L6" i="1"/>
  <c r="L5" i="1"/>
  <c r="L9" i="1"/>
  <c r="O4" i="1" l="1"/>
  <c r="N4" i="1"/>
  <c r="O7" i="1"/>
  <c r="N7" i="1"/>
  <c r="M8" i="1"/>
  <c r="O8" i="1"/>
  <c r="M5" i="1"/>
  <c r="N5" i="1"/>
  <c r="O5" i="1"/>
  <c r="L10" i="1"/>
  <c r="O6" i="1"/>
  <c r="N6" i="1"/>
  <c r="M6" i="1"/>
  <c r="N9" i="1"/>
  <c r="M9" i="1"/>
  <c r="O9" i="1"/>
  <c r="O10" i="1" l="1"/>
  <c r="P4" i="1" s="1"/>
  <c r="M10" i="1"/>
  <c r="N10" i="1"/>
  <c r="P6" i="1" l="1"/>
  <c r="P5" i="1"/>
  <c r="P7" i="1"/>
  <c r="P9" i="1"/>
  <c r="P8" i="1"/>
  <c r="P10" i="1" l="1"/>
</calcChain>
</file>

<file path=xl/sharedStrings.xml><?xml version="1.0" encoding="utf-8"?>
<sst xmlns="http://schemas.openxmlformats.org/spreadsheetml/2006/main" count="75" uniqueCount="70">
  <si>
    <t>p+e</t>
  </si>
  <si>
    <t xml:space="preserve">France </t>
  </si>
  <si>
    <t>Île-de-France</t>
  </si>
  <si>
    <t>Transport</t>
  </si>
  <si>
    <t>Bâtiments</t>
  </si>
  <si>
    <t>Agriculture</t>
  </si>
  <si>
    <t>Industrie</t>
  </si>
  <si>
    <t>Transformation d'énergie</t>
  </si>
  <si>
    <t>Déchets</t>
  </si>
  <si>
    <t>France</t>
  </si>
  <si>
    <t>Aérien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</si>
  <si>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</si>
  <si>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</si>
  <si>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</si>
  <si>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</si>
  <si>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</si>
  <si>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</si>
  <si>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</si>
  <si>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</si>
  <si>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</si>
  <si>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</si>
  <si>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</si>
  <si>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</si>
  <si>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</si>
  <si>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</si>
  <si>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</si>
  <si>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</si>
  <si>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</si>
  <si>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</si>
  <si>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</si>
  <si>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unités</t>
  </si>
  <si>
    <t>euros par an</t>
  </si>
  <si>
    <t>habitant</t>
  </si>
  <si>
    <t>emploi</t>
  </si>
  <si>
    <t xml:space="preserve"> TeCO2</t>
  </si>
  <si>
    <t>MtCO2e</t>
  </si>
  <si>
    <t>Sources : INSEE-dossiers complets, rapport HCC et union des aéroports français via wikipédia</t>
  </si>
  <si>
    <t xml:space="preserve">prorata </t>
  </si>
  <si>
    <t>prorata</t>
  </si>
  <si>
    <t xml:space="preserve"> revenu médian</t>
  </si>
  <si>
    <t xml:space="preserve">Emissions </t>
  </si>
  <si>
    <t>Unités</t>
  </si>
  <si>
    <t>%</t>
  </si>
  <si>
    <t>balance pondérée par l'aérien</t>
  </si>
  <si>
    <t>TERRITOIRE</t>
  </si>
  <si>
    <t>TRAFIC AERIEN</t>
  </si>
  <si>
    <t>total (5)</t>
  </si>
  <si>
    <t xml:space="preserve">(1)  données 2019 en général </t>
  </si>
  <si>
    <t>population  (1)</t>
  </si>
  <si>
    <t>emploi  (1)</t>
  </si>
  <si>
    <t xml:space="preserve"> médian (2)</t>
  </si>
  <si>
    <t>revenu (1)</t>
  </si>
  <si>
    <t xml:space="preserve">(2) revenu médian par unité de consommation </t>
  </si>
  <si>
    <t xml:space="preserve">Transport maritime international </t>
  </si>
  <si>
    <t>passagers 2016 (8)</t>
  </si>
  <si>
    <t>(8) à remplir selon la Région avec le tableau ci-dessous</t>
  </si>
  <si>
    <t>passagers (9)(10)</t>
  </si>
  <si>
    <t>(9)  y compris vols intérieurs  (10) total majoré de l'estimation des 2 régions sans aéroports de plus de 200 000 passagers par an.</t>
  </si>
  <si>
    <t xml:space="preserve"> France (3)</t>
  </si>
  <si>
    <t>(4) Différence entre les émissions des importations et des exportations</t>
  </si>
  <si>
    <t xml:space="preserve">Balance commerciale du carbone (4)
</t>
  </si>
  <si>
    <t xml:space="preserve">Transport aérien international </t>
  </si>
  <si>
    <t xml:space="preserve">(3) Source GES France = Haut conseil pour le climat, rapport 2021, 280575 ; cf note changements mode de calcul </t>
  </si>
  <si>
    <t>Empreinte carbone (5)</t>
  </si>
  <si>
    <t>L'île-de-France concentrant la moitié des vols internationaux, les données ci-dessous fournissent un coefficent correcteur à la répartition des émissions par région par p+e et le revenu médian.</t>
  </si>
  <si>
    <t>prorata PdlL</t>
  </si>
  <si>
    <t>Loire Atlantique</t>
  </si>
  <si>
    <t>Nantes Métropole</t>
  </si>
  <si>
    <t xml:space="preserve">Nantes </t>
  </si>
  <si>
    <t>(5) ici, la somme des émissions territoriales, des transports internationaux et de la balance carbone, ajustées à l'empreinte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</si>
</sst>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90"/>
      <name val="Arial"/>
      <family val="2"/>
    </font>
    <font>
      <sz val="12"/>
      <color rgb="FF000090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1" fontId="6" fillId="0" borderId="0" xfId="0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10" fillId="0" borderId="0" xfId="0" applyFont="1" applyAlignment="1">
      <alignment horizontal="left"/>
    </xf>
    <xf numFmtId="1" fontId="11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left"/>
    </xf>
    <xf numFmtId="1" fontId="11" fillId="4" borderId="0" xfId="2" applyNumberFormat="1" applyFont="1" applyFill="1" applyAlignment="1">
      <alignment horizontal="right"/>
    </xf>
    <xf numFmtId="0" fontId="11" fillId="4" borderId="0" xfId="2" applyFont="1" applyFill="1" applyAlignment="1">
      <alignment horizontal="right"/>
    </xf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workbookViewId="0">
      <selection activeCell="B6" sqref="B6"/>
    </sheetView>
  </sheetViews>
  <sheetFormatPr baseColWidth="10" defaultColWidth="16.6640625" defaultRowHeight="16" x14ac:dyDescent="0.2"/>
  <cols>
    <col min="1" max="1" width="23.33203125" style="14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6.5" customWidth="1"/>
    <col min="10" max="10" width="10.6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6" customFormat="1" x14ac:dyDescent="0.2">
      <c r="A1" s="20" t="s">
        <v>44</v>
      </c>
      <c r="B1" s="15" t="s">
        <v>48</v>
      </c>
      <c r="C1" s="15" t="s">
        <v>49</v>
      </c>
      <c r="D1" s="15" t="s">
        <v>0</v>
      </c>
      <c r="E1" s="20" t="s">
        <v>51</v>
      </c>
      <c r="F1" s="15" t="s">
        <v>37</v>
      </c>
      <c r="G1" s="20" t="s">
        <v>38</v>
      </c>
      <c r="H1" s="15"/>
      <c r="I1" s="15" t="s">
        <v>40</v>
      </c>
      <c r="J1" s="15" t="s">
        <v>58</v>
      </c>
      <c r="K1" s="15" t="str">
        <f>D21</f>
        <v>prorata PdlL</v>
      </c>
      <c r="L1" s="15" t="str">
        <f>A5</f>
        <v>Pays de la Loire</v>
      </c>
      <c r="M1" s="15" t="str">
        <f>A6</f>
        <v>Loire Atlantique</v>
      </c>
      <c r="N1" s="15" t="str">
        <f>A7</f>
        <v>Nantes Métropole</v>
      </c>
      <c r="O1" s="15" t="str">
        <f>A8</f>
        <v xml:space="preserve">Nantes </v>
      </c>
      <c r="P1" s="15" t="str">
        <f>A8</f>
        <v xml:space="preserve">Nantes </v>
      </c>
      <c r="Q1" s="22"/>
    </row>
    <row r="2" spans="1:20" s="16" customFormat="1" x14ac:dyDescent="0.2">
      <c r="A2" s="20"/>
      <c r="B2" s="15"/>
      <c r="C2" s="15"/>
      <c r="D2" s="15"/>
      <c r="E2" s="15" t="s">
        <v>50</v>
      </c>
      <c r="F2" s="15" t="s">
        <v>0</v>
      </c>
      <c r="G2" s="15" t="s">
        <v>39</v>
      </c>
      <c r="H2" s="15"/>
      <c r="Q2" s="15"/>
      <c r="R2" s="15"/>
      <c r="S2" s="15"/>
      <c r="T2" s="15"/>
    </row>
    <row r="3" spans="1:20" x14ac:dyDescent="0.2">
      <c r="A3" s="20" t="s">
        <v>30</v>
      </c>
      <c r="B3" s="15" t="s">
        <v>32</v>
      </c>
      <c r="C3" s="15" t="s">
        <v>33</v>
      </c>
      <c r="D3" s="15"/>
      <c r="E3" s="15" t="s">
        <v>31</v>
      </c>
      <c r="I3" s="15" t="s">
        <v>41</v>
      </c>
      <c r="J3" s="15" t="s">
        <v>35</v>
      </c>
      <c r="K3" s="15" t="s">
        <v>35</v>
      </c>
      <c r="L3" s="15" t="s">
        <v>35</v>
      </c>
      <c r="M3" s="15" t="s">
        <v>35</v>
      </c>
      <c r="N3" s="15" t="s">
        <v>34</v>
      </c>
      <c r="O3" s="15" t="s">
        <v>34</v>
      </c>
      <c r="P3" s="15" t="s">
        <v>42</v>
      </c>
    </row>
    <row r="4" spans="1:20" x14ac:dyDescent="0.2">
      <c r="A4" s="20" t="s">
        <v>1</v>
      </c>
      <c r="B4" s="8">
        <v>66988403</v>
      </c>
      <c r="C4" s="8">
        <f>26715053</f>
        <v>26715053</v>
      </c>
      <c r="D4" s="8">
        <f>B4+C4</f>
        <v>93703456</v>
      </c>
      <c r="E4" s="6">
        <v>22040</v>
      </c>
      <c r="F4" s="6"/>
      <c r="G4" s="6"/>
      <c r="H4" s="6"/>
      <c r="I4" s="17" t="s">
        <v>3</v>
      </c>
      <c r="J4" s="9">
        <v>136</v>
      </c>
      <c r="K4" s="9">
        <f>J4*F5*G5*1.05</f>
        <v>8.0500064461612411</v>
      </c>
      <c r="L4" s="10">
        <f>K4+(K4/K10)*K15</f>
        <v>12.051033816534211</v>
      </c>
      <c r="M4" s="10">
        <f>L4*F6*G6</f>
        <v>4.8024469731278199</v>
      </c>
      <c r="N4" s="8">
        <f>L4*F7*G7*1000000</f>
        <v>2498836.6377829476</v>
      </c>
      <c r="O4" s="8">
        <f>L4*F8*G8*1000000</f>
        <v>1211937.011464112</v>
      </c>
      <c r="P4" s="11">
        <f>O4/O10</f>
        <v>0.31192660550458712</v>
      </c>
      <c r="Q4" s="7"/>
    </row>
    <row r="5" spans="1:20" x14ac:dyDescent="0.2">
      <c r="A5" s="20" t="str">
        <f>B21</f>
        <v>Pays de la Loire</v>
      </c>
      <c r="B5" s="25">
        <v>3781323</v>
      </c>
      <c r="C5" s="25">
        <v>1546917</v>
      </c>
      <c r="D5" s="24">
        <f t="shared" ref="D5:D8" si="0">B5+C5</f>
        <v>5328240</v>
      </c>
      <c r="E5" s="26">
        <v>21850</v>
      </c>
      <c r="F5" s="12">
        <f>D5/D4</f>
        <v>5.6862790631756421E-2</v>
      </c>
      <c r="G5" s="6">
        <f>E5/E4</f>
        <v>0.99137931034482762</v>
      </c>
      <c r="H5" s="6"/>
      <c r="I5" s="17" t="s">
        <v>4</v>
      </c>
      <c r="J5" s="9">
        <v>75</v>
      </c>
      <c r="K5" s="9">
        <f>J5*F5*G5*1.05</f>
        <v>4.439341790162449</v>
      </c>
      <c r="L5" s="10">
        <f>K5+(K5/K10)*K15</f>
        <v>6.6457907076475431</v>
      </c>
      <c r="M5" s="10">
        <f>L5*F6*G6</f>
        <v>2.6484082572396064</v>
      </c>
      <c r="N5" s="8">
        <f>L5*F7*G7*1000000</f>
        <v>1378034.9105420669</v>
      </c>
      <c r="O5" s="8">
        <f>L5*F8*G8*1000000</f>
        <v>668347.61661623826</v>
      </c>
      <c r="P5" s="11">
        <f>O5/O10</f>
        <v>0.17201834862385321</v>
      </c>
      <c r="Q5" s="7"/>
    </row>
    <row r="6" spans="1:20" x14ac:dyDescent="0.2">
      <c r="A6" s="29" t="s">
        <v>66</v>
      </c>
      <c r="B6" s="30">
        <v>1412502</v>
      </c>
      <c r="C6" s="30">
        <v>612607</v>
      </c>
      <c r="D6" s="28">
        <f>B6+C6</f>
        <v>2025109</v>
      </c>
      <c r="E6" s="31">
        <v>22910</v>
      </c>
      <c r="F6" s="12">
        <f>D6/D5</f>
        <v>0.38007090521447984</v>
      </c>
      <c r="G6" s="6">
        <f>E6/E5</f>
        <v>1.048512585812357</v>
      </c>
      <c r="H6" s="6"/>
      <c r="I6" s="17" t="s">
        <v>5</v>
      </c>
      <c r="J6" s="9">
        <v>83</v>
      </c>
      <c r="K6" s="9">
        <f>J6*F5*G5*1.05</f>
        <v>4.9128715811131114</v>
      </c>
      <c r="L6" s="10">
        <f>K6+(K6/K10)*K15</f>
        <v>7.354675049796616</v>
      </c>
      <c r="M6" s="10">
        <f>L6*F6*G6</f>
        <v>2.9309051380118318</v>
      </c>
      <c r="N6" s="8">
        <f>L6*F7*G7*1000000</f>
        <v>1525025.3009998875</v>
      </c>
      <c r="O6" s="8">
        <f>L6*F8*G8*1000000</f>
        <v>739638.02905530389</v>
      </c>
      <c r="P6" s="11">
        <f>O6/O10</f>
        <v>0.19036697247706424</v>
      </c>
      <c r="Q6" s="7"/>
    </row>
    <row r="7" spans="1:20" x14ac:dyDescent="0.2">
      <c r="A7" s="29" t="s">
        <v>67</v>
      </c>
      <c r="B7" s="30">
        <v>656275</v>
      </c>
      <c r="C7" s="30">
        <v>360173</v>
      </c>
      <c r="D7" s="28">
        <f t="shared" si="0"/>
        <v>1016448</v>
      </c>
      <c r="E7" s="31">
        <v>23750</v>
      </c>
      <c r="F7" s="12">
        <f>D7/D5</f>
        <v>0.19076618170352685</v>
      </c>
      <c r="G7" s="6">
        <f>E7/E5</f>
        <v>1.0869565217391304</v>
      </c>
      <c r="H7" s="6"/>
      <c r="I7" s="17" t="s">
        <v>6</v>
      </c>
      <c r="J7" s="9">
        <v>84</v>
      </c>
      <c r="K7" s="9">
        <f>J7*F5*G5*1.05</f>
        <v>4.9720628049819435</v>
      </c>
      <c r="L7" s="10">
        <f>K7+(K7/K10)*K15</f>
        <v>7.4432855925652497</v>
      </c>
      <c r="M7" s="10">
        <f>L7*F6*G6</f>
        <v>2.96621724810836</v>
      </c>
      <c r="N7" s="8">
        <f>L7*F7*G7*1000000</f>
        <v>1543399.099807115</v>
      </c>
      <c r="O7" s="8">
        <f>L7*F8*G8*1000000</f>
        <v>748549.33061018691</v>
      </c>
      <c r="P7" s="11">
        <f>O7/O10</f>
        <v>0.19266055045871558</v>
      </c>
      <c r="Q7" s="7"/>
    </row>
    <row r="8" spans="1:20" x14ac:dyDescent="0.2">
      <c r="A8" s="29" t="s">
        <v>68</v>
      </c>
      <c r="B8" s="30">
        <v>314138</v>
      </c>
      <c r="C8" s="30">
        <v>195802</v>
      </c>
      <c r="D8" s="28">
        <f t="shared" si="0"/>
        <v>509940</v>
      </c>
      <c r="E8" s="31">
        <v>22960</v>
      </c>
      <c r="F8" s="12">
        <f>D8/D5</f>
        <v>9.5705148416737981E-2</v>
      </c>
      <c r="G8" s="6">
        <f>E8/E5</f>
        <v>1.0508009153318079</v>
      </c>
      <c r="H8" s="6"/>
      <c r="I8" s="17" t="s">
        <v>7</v>
      </c>
      <c r="J8" s="9">
        <v>42</v>
      </c>
      <c r="K8" s="9">
        <f>J8*F5*G5*1.05</f>
        <v>2.4860314024909718</v>
      </c>
      <c r="L8" s="10">
        <f>K8+(K8/K10)*K15</f>
        <v>3.7216427962826248</v>
      </c>
      <c r="M8" s="10">
        <f>L8*F6*G6</f>
        <v>1.48310862405418</v>
      </c>
      <c r="N8" s="8">
        <f>L8*F7*G7*1000000</f>
        <v>771699.54990355752</v>
      </c>
      <c r="O8" s="8">
        <f>L8*F8*G8*1000000</f>
        <v>374274.66530509345</v>
      </c>
      <c r="P8" s="11">
        <f>O8/O10</f>
        <v>9.633027522935779E-2</v>
      </c>
      <c r="Q8" s="7"/>
    </row>
    <row r="9" spans="1:20" x14ac:dyDescent="0.2">
      <c r="A9" s="20"/>
      <c r="B9" s="20" t="s">
        <v>47</v>
      </c>
      <c r="C9" s="15"/>
      <c r="D9" s="15"/>
      <c r="E9" s="15"/>
      <c r="F9" s="6"/>
      <c r="G9" s="6"/>
      <c r="H9" s="6"/>
      <c r="I9" s="17" t="s">
        <v>8</v>
      </c>
      <c r="J9" s="9">
        <v>16</v>
      </c>
      <c r="K9" s="9">
        <f>J9*F5*G5*1.05</f>
        <v>0.94705958190132256</v>
      </c>
      <c r="L9" s="10">
        <f>K9+(K9/K10)*K15</f>
        <v>1.4177686842981427</v>
      </c>
      <c r="M9" s="10">
        <f>L9*F6*G6</f>
        <v>0.56499376154444947</v>
      </c>
      <c r="N9" s="8">
        <f>L9*F7*G7*1000000</f>
        <v>293980.78091564099</v>
      </c>
      <c r="O9" s="8">
        <f>L9*F8*G8*1000000</f>
        <v>142580.82487813086</v>
      </c>
      <c r="P9" s="11">
        <f>O9/O10</f>
        <v>3.6697247706422027E-2</v>
      </c>
      <c r="Q9" s="7"/>
    </row>
    <row r="10" spans="1:20" x14ac:dyDescent="0.2">
      <c r="A10" s="20"/>
      <c r="B10" s="20" t="s">
        <v>52</v>
      </c>
      <c r="C10" s="6"/>
      <c r="D10" s="6"/>
      <c r="E10" s="20"/>
      <c r="F10" s="6"/>
      <c r="G10" s="6"/>
      <c r="H10" s="6"/>
      <c r="I10" s="15"/>
      <c r="J10" s="9">
        <f t="shared" ref="J10" si="1">J4+J5+J6+J7+J8+J9</f>
        <v>436</v>
      </c>
      <c r="K10" s="9">
        <f>SUM(K4:K9)</f>
        <v>25.807373606811041</v>
      </c>
      <c r="L10" s="10">
        <f>L4+L5+L6+L7+L8+L9</f>
        <v>38.634196647124391</v>
      </c>
      <c r="M10" s="10">
        <f>M4+M5+M6+M7+M8+M9</f>
        <v>15.396080002086249</v>
      </c>
      <c r="N10" s="8">
        <f>N4+N5+N6+N7+N8+N9</f>
        <v>8010976.2799512157</v>
      </c>
      <c r="O10" s="8">
        <f>O4+O5+O6+O7+O8+O9</f>
        <v>3885327.4779290655</v>
      </c>
      <c r="P10" s="11">
        <f>P4+P5+P6+P7+P8+P9</f>
        <v>0.99999999999999989</v>
      </c>
      <c r="Q10" s="7"/>
    </row>
    <row r="11" spans="1:20" x14ac:dyDescent="0.2">
      <c r="E11" s="6"/>
      <c r="F11" s="6"/>
      <c r="G11" s="6"/>
      <c r="H11" s="6"/>
      <c r="I11" s="17" t="s">
        <v>53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 x14ac:dyDescent="0.2">
      <c r="E12" s="6"/>
      <c r="F12" s="6"/>
      <c r="G12" s="6"/>
      <c r="H12" s="6"/>
      <c r="I12" s="17" t="s">
        <v>61</v>
      </c>
      <c r="J12" s="6">
        <v>18</v>
      </c>
      <c r="K12" s="9">
        <f>J12*D22*1.05</f>
        <v>0.45585725172732272</v>
      </c>
      <c r="L12" s="6"/>
      <c r="M12" s="6"/>
      <c r="N12" s="6"/>
      <c r="O12" s="6"/>
      <c r="P12" s="6"/>
      <c r="Q12" s="7"/>
    </row>
    <row r="13" spans="1:20" ht="15" customHeight="1" x14ac:dyDescent="0.2">
      <c r="E13" s="6"/>
      <c r="F13" s="6"/>
      <c r="G13" s="6"/>
      <c r="H13" s="6"/>
      <c r="I13" s="15"/>
      <c r="J13" s="6"/>
      <c r="K13" s="9"/>
      <c r="L13" s="6"/>
      <c r="M13" s="6"/>
      <c r="N13" s="6"/>
      <c r="O13" s="6"/>
      <c r="P13" s="6"/>
      <c r="Q13" s="7"/>
    </row>
    <row r="14" spans="1:20" ht="17" customHeight="1" x14ac:dyDescent="0.2">
      <c r="A14" s="20"/>
      <c r="B14" s="6"/>
      <c r="C14" s="6"/>
      <c r="D14" s="6"/>
      <c r="E14" s="6"/>
      <c r="F14" s="6"/>
      <c r="G14" s="6"/>
      <c r="H14" s="6"/>
      <c r="I14" s="23" t="s">
        <v>60</v>
      </c>
      <c r="J14" s="6">
        <v>227</v>
      </c>
      <c r="K14" s="9">
        <f>(J14-J12)*F5*G5*1.05</f>
        <v>12.370965788586025</v>
      </c>
      <c r="L14" s="5"/>
      <c r="M14" s="6"/>
      <c r="N14" s="6"/>
      <c r="O14" s="5"/>
      <c r="Q14" s="7"/>
    </row>
    <row r="15" spans="1:20" ht="17" x14ac:dyDescent="0.2">
      <c r="A15" s="20"/>
      <c r="B15" s="6"/>
      <c r="C15" s="6"/>
      <c r="D15" s="6"/>
      <c r="E15" s="6"/>
      <c r="F15" s="6"/>
      <c r="G15" s="6"/>
      <c r="H15" s="6"/>
      <c r="I15" s="18" t="s">
        <v>43</v>
      </c>
      <c r="J15" s="6"/>
      <c r="K15" s="9">
        <f>K12+K14</f>
        <v>12.826823040313348</v>
      </c>
      <c r="L15" s="6"/>
      <c r="M15" s="6"/>
      <c r="N15" s="6"/>
      <c r="O15" s="6"/>
      <c r="P15" s="6"/>
      <c r="Q15" s="7"/>
    </row>
    <row r="16" spans="1:20" x14ac:dyDescent="0.2">
      <c r="C16" s="6"/>
      <c r="D16" s="6"/>
      <c r="E16" s="6"/>
      <c r="F16" s="6"/>
      <c r="G16" s="6"/>
      <c r="H16" s="6"/>
      <c r="I16" s="19" t="s">
        <v>63</v>
      </c>
      <c r="J16" s="9">
        <f>J10+J11+J12+J14</f>
        <v>687</v>
      </c>
      <c r="K16" s="9">
        <f>K10+K15</f>
        <v>38.634196647124391</v>
      </c>
      <c r="L16" s="6"/>
      <c r="M16" s="6"/>
      <c r="N16" s="6"/>
      <c r="O16" s="6"/>
      <c r="P16" s="6"/>
      <c r="Q16" s="7"/>
    </row>
    <row r="17" spans="1:17" x14ac:dyDescent="0.2">
      <c r="C17" s="6"/>
      <c r="D17" s="6"/>
      <c r="E17" s="6"/>
      <c r="F17" s="6"/>
      <c r="G17" s="6"/>
      <c r="H17" s="6"/>
      <c r="I17" s="5" t="s">
        <v>62</v>
      </c>
      <c r="J17" s="6"/>
      <c r="K17" s="6"/>
      <c r="L17" s="6"/>
      <c r="M17" s="6"/>
      <c r="N17" s="6"/>
      <c r="O17" s="6"/>
      <c r="P17" s="6"/>
      <c r="Q17" s="7"/>
    </row>
    <row r="18" spans="1:17" x14ac:dyDescent="0.2">
      <c r="C18" s="6"/>
      <c r="D18" s="6"/>
      <c r="E18" s="6"/>
      <c r="F18" s="6"/>
      <c r="G18" s="6"/>
      <c r="H18" s="6"/>
      <c r="I18" s="2" t="s">
        <v>59</v>
      </c>
      <c r="J18" s="6"/>
      <c r="K18" s="6"/>
      <c r="L18" s="6"/>
      <c r="M18" s="6"/>
      <c r="N18" s="6"/>
      <c r="O18" s="6"/>
      <c r="P18" s="6"/>
      <c r="Q18" s="7"/>
    </row>
    <row r="19" spans="1:17" x14ac:dyDescent="0.2">
      <c r="C19" s="6"/>
      <c r="D19" s="6"/>
      <c r="E19" s="6"/>
      <c r="F19" s="6"/>
      <c r="G19" s="6"/>
      <c r="H19" s="6"/>
      <c r="I19" s="2" t="s">
        <v>69</v>
      </c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27" t="s">
        <v>64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20" t="s">
        <v>10</v>
      </c>
      <c r="B21" s="15" t="str">
        <f>A37</f>
        <v>Pays de la Loire</v>
      </c>
      <c r="C21" s="15" t="s">
        <v>9</v>
      </c>
      <c r="D21" s="15" t="s">
        <v>65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20" t="s">
        <v>54</v>
      </c>
      <c r="B22" s="26">
        <f>B37</f>
        <v>4779000</v>
      </c>
      <c r="C22" s="6">
        <f>B45</f>
        <v>198139000</v>
      </c>
      <c r="D22" s="13">
        <f>B22/C22</f>
        <v>2.4119431308323953E-2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20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20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20" t="s">
        <v>11</v>
      </c>
      <c r="B25" s="15" t="s">
        <v>56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20" t="s">
        <v>12</v>
      </c>
      <c r="B26" s="4">
        <v>10470000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20" t="s">
        <v>13</v>
      </c>
      <c r="B27" s="6">
        <v>7857000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20" t="s">
        <v>14</v>
      </c>
      <c r="B28" s="6">
        <v>1653000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20" t="s">
        <v>15</v>
      </c>
      <c r="B29" s="6">
        <v>7200000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x14ac:dyDescent="0.2">
      <c r="A30" s="21" t="s">
        <v>16</v>
      </c>
      <c r="B30" s="6">
        <v>3670000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x14ac:dyDescent="0.2">
      <c r="A31" s="21" t="s">
        <v>17</v>
      </c>
      <c r="B31" s="6">
        <v>8611000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x14ac:dyDescent="0.2">
      <c r="A32" s="21" t="s">
        <v>18</v>
      </c>
      <c r="B32" s="6">
        <v>5774000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x14ac:dyDescent="0.2">
      <c r="A33" s="21" t="s">
        <v>2</v>
      </c>
      <c r="B33" s="6">
        <v>97173000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x14ac:dyDescent="0.2">
      <c r="A34" s="21" t="s">
        <v>19</v>
      </c>
      <c r="B34" s="6">
        <v>139000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x14ac:dyDescent="0.2">
      <c r="A35" s="21" t="s">
        <v>20</v>
      </c>
      <c r="B35" s="6">
        <v>8341000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 x14ac:dyDescent="0.2">
      <c r="A36" s="21" t="s">
        <v>21</v>
      </c>
      <c r="B36" s="6">
        <v>11359000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x14ac:dyDescent="0.2">
      <c r="A37" s="21" t="s">
        <v>22</v>
      </c>
      <c r="B37" s="6">
        <v>4779000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 x14ac:dyDescent="0.2">
      <c r="A38" s="21" t="s">
        <v>23</v>
      </c>
      <c r="B38" s="6">
        <v>21406000</v>
      </c>
    </row>
    <row r="39" spans="1:17" x14ac:dyDescent="0.2">
      <c r="A39" s="21" t="s">
        <v>24</v>
      </c>
      <c r="B39" s="6">
        <v>2253000</v>
      </c>
    </row>
    <row r="40" spans="1:17" x14ac:dyDescent="0.2">
      <c r="A40" s="21" t="s">
        <v>25</v>
      </c>
      <c r="B40" s="6">
        <v>1863000</v>
      </c>
    </row>
    <row r="41" spans="1:17" x14ac:dyDescent="0.2">
      <c r="A41" s="21" t="s">
        <v>26</v>
      </c>
      <c r="B41" s="6">
        <v>437000</v>
      </c>
    </row>
    <row r="42" spans="1:17" x14ac:dyDescent="0.2">
      <c r="A42" s="21" t="s">
        <v>27</v>
      </c>
      <c r="B42" s="6">
        <v>2108000</v>
      </c>
    </row>
    <row r="43" spans="1:17" x14ac:dyDescent="0.2">
      <c r="A43" s="21" t="s">
        <v>28</v>
      </c>
      <c r="B43" s="6">
        <v>348000</v>
      </c>
    </row>
    <row r="44" spans="1:17" x14ac:dyDescent="0.2">
      <c r="A44" s="21" t="s">
        <v>29</v>
      </c>
      <c r="B44" s="6">
        <v>2698000</v>
      </c>
    </row>
    <row r="45" spans="1:17" x14ac:dyDescent="0.2">
      <c r="A45" s="20" t="s">
        <v>46</v>
      </c>
      <c r="B45" s="6">
        <f>SUM(B26:B44)</f>
        <v>198139000</v>
      </c>
    </row>
    <row r="46" spans="1:17" x14ac:dyDescent="0.2">
      <c r="A46" s="20" t="s">
        <v>57</v>
      </c>
      <c r="B46" s="6"/>
    </row>
    <row r="47" spans="1:17" x14ac:dyDescent="0.2">
      <c r="A47" s="20" t="s">
        <v>36</v>
      </c>
      <c r="B47" s="6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Microsoft Office User</cp:lastModifiedBy>
  <dcterms:created xsi:type="dcterms:W3CDTF">2019-08-22T17:14:22Z</dcterms:created>
  <dcterms:modified xsi:type="dcterms:W3CDTF">2022-09-22T07:24:17Z</dcterms:modified>
</cp:coreProperties>
</file>