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Auvergne Rhone Alpes-Lyon V2019/"/>
    </mc:Choice>
  </mc:AlternateContent>
  <xr:revisionPtr revIDLastSave="0" documentId="13_ncr:1_{7C9A766B-6A63-C541-9380-8B4CA477948A}" xr6:coauthVersionLast="47" xr6:coauthVersionMax="47" xr10:uidLastSave="{00000000-0000-0000-0000-000000000000}"/>
  <bookViews>
    <workbookView xWindow="0" yWindow="46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K14" i="1"/>
  <c r="K12" i="1"/>
  <c r="K9" i="1"/>
  <c r="K8" i="1"/>
  <c r="K7" i="1"/>
  <c r="K6" i="1"/>
  <c r="K5" i="1"/>
  <c r="D4" i="1" l="1"/>
  <c r="F5" i="1" s="1"/>
  <c r="K1" i="1"/>
  <c r="J16" i="1"/>
  <c r="D5" i="1" l="1"/>
  <c r="C4" i="1"/>
  <c r="M1" i="1"/>
  <c r="L1" i="1"/>
  <c r="N1" i="1"/>
  <c r="P1" i="1"/>
  <c r="O1" i="1"/>
  <c r="B45" i="1"/>
  <c r="C22" i="1" s="1"/>
  <c r="D22" i="1" s="1"/>
  <c r="G5" i="1"/>
  <c r="D8" i="1"/>
  <c r="G8" i="1"/>
  <c r="D6" i="1"/>
  <c r="G6" i="1"/>
  <c r="D7" i="1"/>
  <c r="G7" i="1"/>
  <c r="J11" i="1"/>
  <c r="J10" i="1"/>
  <c r="F8" i="1" l="1"/>
  <c r="F7" i="1"/>
  <c r="F6" i="1"/>
  <c r="K15" i="1" l="1"/>
  <c r="K10" i="1" l="1"/>
  <c r="K16" i="1" l="1"/>
  <c r="L6" i="1"/>
  <c r="L9" i="1"/>
  <c r="L5" i="1"/>
  <c r="L8" i="1"/>
  <c r="N8" i="1" s="1"/>
  <c r="L4" i="1"/>
  <c r="M4" i="1" s="1"/>
  <c r="L7" i="1"/>
  <c r="M7" i="1" s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<sst xmlns="http://schemas.openxmlformats.org/spreadsheetml/2006/main" count="77" uniqueCount="70">
  <si>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</si>
  <si>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</si>
  <si>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</si>
  <si>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</si>
  <si>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</si>
  <si>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</si>
  <si>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</si>
  <si>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</si>
  <si>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</si>
  <si>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</si>
  <si>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</si>
  <si>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</si>
  <si>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</si>
  <si>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</si>
  <si>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</si>
  <si>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</si>
  <si>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</si>
  <si>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</si>
  <si>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</si>
  <si>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</si>
  <si>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</si>
  <si>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</si>
  <si>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</si>
  <si>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</si>
  <si>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</si>
  <si>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</si>
  <si>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</si>
  <si>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</si>
  <si>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</si>
  <si>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</si>
  <si>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</si>
  <si>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</si>
  <si>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</si>
  <si>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</si>
  <si>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</si>
  <si>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</si>
  <si>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</si>
  <si>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</si>
  <si>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</si>
  <si>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</si>
  <si>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</si>
  <si>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</si>
  <si>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</si>
  <si>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</si>
  <si>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</si>
  <si>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</si>
  <si>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</si>
  <si>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</si>
  <si>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</si>
  <si>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</si>
  <si>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</si>
  <si>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</si>
  <si>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</si>
  <si>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</si>
  <si>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</si>
  <si>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</si>
  <si>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</si>
  <si>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</si>
  <si>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</si>
  <si>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</si>
  <si>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</si>
  <si>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</si>
  <si>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</si>
  <si>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</si>
  <si>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prorata ARA</t>
  </si>
  <si>
    <t>Rhône</t>
  </si>
  <si>
    <t>Métropole de Lyon</t>
  </si>
  <si>
    <t>Lyon</t>
  </si>
  <si>
    <t>L'île-de-France concentrant la moitié des vols internationaux, les données ci-dessous fournissent un coefficent correcteur à la répartition des émissions par région par p+e et le revenu médian.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</si>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</sst>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9C6500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2060"/>
      <name val="Calibri (Corps)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1" fontId="6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1" fontId="7" fillId="4" borderId="0" xfId="2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ARA</v>
      </c>
      <c r="L1" s="15" t="str">
        <f>A5</f>
        <v>Auvergne-Rhône-Alpes</v>
      </c>
      <c r="M1" s="15" t="str">
        <f>A6</f>
        <v>Rhône</v>
      </c>
      <c r="N1" s="15" t="str">
        <f>A7</f>
        <v>Métropole de Lyon</v>
      </c>
      <c r="O1" s="15" t="str">
        <f>A8</f>
        <v>Lyon</v>
      </c>
      <c r="P1" s="15" t="str">
        <f>A8</f>
        <v>Lyon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17.325281082869537</v>
      </c>
      <c r="L4" s="10">
        <f>(K4+(K4/K10)*K15)</f>
        <v>25.941813264730534</v>
      </c>
      <c r="M4" s="10">
        <f>L4*F6*G6</f>
        <v>6.5990294418718136</v>
      </c>
      <c r="N4" s="8">
        <f>L4*F7*G7*1000000</f>
        <v>4979352.5048544258</v>
      </c>
      <c r="O4" s="8">
        <f>L4*F8*G8*1000000</f>
        <v>2125494.693614265</v>
      </c>
      <c r="P4" s="11">
        <f>O4/O10</f>
        <v>0.31192660550458723</v>
      </c>
      <c r="Q4" s="7"/>
    </row>
    <row r="5" spans="1:20" x14ac:dyDescent="0.2">
      <c r="A5" s="20" t="s">
        <v>12</v>
      </c>
      <c r="B5" s="25">
        <v>7948287</v>
      </c>
      <c r="C5" s="25">
        <v>3197814</v>
      </c>
      <c r="D5" s="24">
        <f t="shared" ref="D5:D8" si="0">B5+C5</f>
        <v>11146101</v>
      </c>
      <c r="E5" s="26">
        <v>22480</v>
      </c>
      <c r="F5" s="12">
        <f>D5/D4</f>
        <v>0.11895079942408955</v>
      </c>
      <c r="G5" s="6">
        <f>E5/E4</f>
        <v>1.0199637023593466</v>
      </c>
      <c r="H5" s="6"/>
      <c r="I5" s="17" t="s">
        <v>4</v>
      </c>
      <c r="J5" s="9">
        <v>75</v>
      </c>
      <c r="K5" s="9">
        <f>J5*F5*G5*1.05</f>
        <v>9.5543829501118758</v>
      </c>
      <c r="L5" s="10">
        <f>(K5+(K5/K10)*K15)</f>
        <v>14.306147020991101</v>
      </c>
      <c r="M5" s="10">
        <f>L5*F6*G6</f>
        <v>3.6391706480910733</v>
      </c>
      <c r="N5" s="8">
        <f>L5*F7*G7*1000000</f>
        <v>2745966.4548829547</v>
      </c>
      <c r="O5" s="8">
        <f>L5*F8*G8*1000000</f>
        <v>1172147.8089784547</v>
      </c>
      <c r="P5" s="11">
        <f>O5/O10</f>
        <v>0.17201834862385321</v>
      </c>
      <c r="Q5" s="7"/>
    </row>
    <row r="6" spans="1:20" x14ac:dyDescent="0.2">
      <c r="A6" s="29" t="s">
        <v>65</v>
      </c>
      <c r="B6" s="30">
        <v>1859524</v>
      </c>
      <c r="C6" s="30">
        <v>888992</v>
      </c>
      <c r="D6" s="8">
        <f>B6+C6</f>
        <v>2748516</v>
      </c>
      <c r="E6" s="31">
        <v>23190</v>
      </c>
      <c r="F6" s="12">
        <f>D6/D5</f>
        <v>0.24658990619230886</v>
      </c>
      <c r="G6" s="6">
        <f>E6/E5</f>
        <v>1.0315836298932384</v>
      </c>
      <c r="H6" s="6"/>
      <c r="I6" s="17" t="s">
        <v>5</v>
      </c>
      <c r="J6" s="9">
        <v>83</v>
      </c>
      <c r="K6" s="9">
        <f>J6*F5*G5*1.05</f>
        <v>10.573517131457143</v>
      </c>
      <c r="L6" s="10">
        <f>(K6+(K6/K10)*K15)</f>
        <v>15.832136036563487</v>
      </c>
      <c r="M6" s="10">
        <f>L6*F6*G6</f>
        <v>4.0273488505541213</v>
      </c>
      <c r="N6" s="8">
        <f>L6*F7*G7*1000000</f>
        <v>3038869.5434038034</v>
      </c>
      <c r="O6" s="8">
        <f>L6*F8*G8*1000000</f>
        <v>1297176.908602823</v>
      </c>
      <c r="P6" s="11">
        <f>O6/O10</f>
        <v>0.19036697247706419</v>
      </c>
      <c r="Q6" s="7"/>
    </row>
    <row r="7" spans="1:20" x14ac:dyDescent="0.2">
      <c r="A7" s="29" t="s">
        <v>66</v>
      </c>
      <c r="B7" s="30">
        <v>1398892</v>
      </c>
      <c r="C7" s="30">
        <v>718858</v>
      </c>
      <c r="D7" s="8">
        <f t="shared" si="0"/>
        <v>2117750</v>
      </c>
      <c r="E7" s="31">
        <v>22710</v>
      </c>
      <c r="F7" s="12">
        <f>D7/D5</f>
        <v>0.18999917549643594</v>
      </c>
      <c r="G7" s="6">
        <f>E7/E5</f>
        <v>1.0102313167259787</v>
      </c>
      <c r="H7" s="6"/>
      <c r="I7" s="17" t="s">
        <v>6</v>
      </c>
      <c r="J7" s="9">
        <v>84</v>
      </c>
      <c r="K7" s="9">
        <f>J7*F5*G5*1.05</f>
        <v>10.700908904125301</v>
      </c>
      <c r="L7" s="10">
        <f>(K7+(K7/K10)*K15)</f>
        <v>16.022884663510034</v>
      </c>
      <c r="M7" s="10">
        <f>L7*F6*G6</f>
        <v>4.075871125862002</v>
      </c>
      <c r="N7" s="8">
        <f>L7*F7*G7*1000000</f>
        <v>3075482.4294689093</v>
      </c>
      <c r="O7" s="8">
        <f>L7*F8*G8*1000000</f>
        <v>1312805.5460558692</v>
      </c>
      <c r="P7" s="11">
        <f>O7/O10</f>
        <v>0.19266055045871558</v>
      </c>
      <c r="Q7" s="7"/>
    </row>
    <row r="8" spans="1:20" x14ac:dyDescent="0.2">
      <c r="A8" s="29" t="s">
        <v>67</v>
      </c>
      <c r="B8" s="30">
        <v>518635</v>
      </c>
      <c r="C8" s="30">
        <v>331449</v>
      </c>
      <c r="D8" s="8">
        <f t="shared" si="0"/>
        <v>850084</v>
      </c>
      <c r="E8" s="31">
        <v>24150</v>
      </c>
      <c r="F8" s="12">
        <f>D8/D5</f>
        <v>7.6267387133850659E-2</v>
      </c>
      <c r="G8" s="6">
        <f>E8/E5</f>
        <v>1.074288256227758</v>
      </c>
      <c r="H8" s="6"/>
      <c r="I8" s="17" t="s">
        <v>7</v>
      </c>
      <c r="J8" s="9">
        <v>42</v>
      </c>
      <c r="K8" s="9">
        <f>J8*F5*G5*1.05</f>
        <v>5.3504544520626505</v>
      </c>
      <c r="L8" s="10">
        <f>(K8+(K8/K10)*K15)</f>
        <v>8.011442331755017</v>
      </c>
      <c r="M8" s="10">
        <f>L8*F6*G6</f>
        <v>2.037935562931001</v>
      </c>
      <c r="N8" s="8">
        <f>L8*F7*G7*1000000</f>
        <v>1537741.2147344546</v>
      </c>
      <c r="O8" s="8">
        <f>L8*F8*G8*1000000</f>
        <v>656402.7730279346</v>
      </c>
      <c r="P8" s="11">
        <f>O8/O10</f>
        <v>9.633027522935779E-2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2.0382683626905336</v>
      </c>
      <c r="L9" s="10">
        <f>(K9+(K9/K10)*K15)</f>
        <v>3.0519780311447686</v>
      </c>
      <c r="M9" s="10">
        <f>L9*F6*G6</f>
        <v>0.7763564049260957</v>
      </c>
      <c r="N9" s="8">
        <f>L9*F7*G7*1000000</f>
        <v>585806.17704169697</v>
      </c>
      <c r="O9" s="8">
        <f>L9*F8*G8*1000000</f>
        <v>250058.19924873702</v>
      </c>
      <c r="P9" s="11">
        <f>O9/O10</f>
        <v>3.669724770642202E-2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55.542812883317033</v>
      </c>
      <c r="L10" s="10">
        <f>L4+L5+L6+L7+L8+L9</f>
        <v>83.166401348694933</v>
      </c>
      <c r="M10" s="10">
        <f>M4+M5+M6+M7+M8+M9</f>
        <v>21.155712034236107</v>
      </c>
      <c r="N10" s="8">
        <f>N4+N5+N6+N7+N8+N9</f>
        <v>15963218.324386245</v>
      </c>
      <c r="O10" s="8">
        <f>O4+O5+O6+O7+O8+O9</f>
        <v>6814085.9295280837</v>
      </c>
      <c r="P10" s="11">
        <f>P4+P5+P6+P7+P8+P9</f>
        <v>1</v>
      </c>
      <c r="Q10" s="7"/>
    </row>
    <row r="11" spans="1:20" x14ac:dyDescent="0.2">
      <c r="A11" s="28"/>
      <c r="E11" s="6"/>
      <c r="F11" s="6"/>
      <c r="G11" s="6"/>
      <c r="H11" s="6"/>
      <c r="I11" s="17" t="s">
        <v>53</v>
      </c>
      <c r="J11" s="6">
        <f>6</f>
        <v>6</v>
      </c>
      <c r="K11" s="6"/>
      <c r="L11" s="5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0.99870797773280373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26.624880487645093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27.623588465377896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83.166401348694933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7" t="s">
        <v>68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20" t="s">
        <v>12</v>
      </c>
      <c r="C21" s="15" t="s">
        <v>9</v>
      </c>
      <c r="D21" s="15" t="s">
        <v>64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4">
        <v>10470000</v>
      </c>
      <c r="C22" s="6">
        <f>B45</f>
        <v>198139000</v>
      </c>
      <c r="D22" s="13">
        <f>B22/C22</f>
        <v>5.2841691943534587E-2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2022-09-22T07:11:26Z</dcterms:modified>
</cp:coreProperties>
</file>