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Agirlocal 95/Lab'Hautil/compter apprendre carbone/compter carbone/tableurs carbone Régions 2019 et sources/C Tableur carbone Bourgogne Franche Comtée-Tramayes V2019/"/>
    </mc:Choice>
  </mc:AlternateContent>
  <xr:revisionPtr revIDLastSave="0" documentId="13_ncr:1_{E8CA335A-2DC9-1043-B3A5-31488764D902}" xr6:coauthVersionLast="47" xr6:coauthVersionMax="47" xr10:uidLastSave="{00000000-0000-0000-0000-000000000000}"/>
  <bookViews>
    <workbookView xWindow="0" yWindow="460" windowWidth="27320" windowHeight="13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5" i="1" s="1"/>
  <c r="K9" i="1"/>
  <c r="K8" i="1"/>
  <c r="K7" i="1"/>
  <c r="K6" i="1"/>
  <c r="K5" i="1"/>
  <c r="K4" i="1"/>
  <c r="K10" i="1" s="1"/>
  <c r="D4" i="1"/>
  <c r="K1" i="1"/>
  <c r="A5" i="1"/>
  <c r="B21" i="1"/>
  <c r="K16" i="1" l="1"/>
  <c r="L8" i="1"/>
  <c r="L4" i="1"/>
  <c r="L9" i="1"/>
  <c r="L6" i="1"/>
  <c r="L5" i="1"/>
  <c r="L7" i="1"/>
  <c r="J16" i="1"/>
  <c r="D5" i="1" l="1"/>
  <c r="C4" i="1"/>
  <c r="M1" i="1"/>
  <c r="L1" i="1"/>
  <c r="N1" i="1"/>
  <c r="P1" i="1"/>
  <c r="O1" i="1"/>
  <c r="B45" i="1"/>
  <c r="C22" i="1" s="1"/>
  <c r="D22" i="1" s="1"/>
  <c r="G5" i="1"/>
  <c r="D8" i="1"/>
  <c r="G8" i="1"/>
  <c r="D6" i="1"/>
  <c r="G6" i="1"/>
  <c r="D7" i="1"/>
  <c r="G7" i="1"/>
  <c r="J11" i="1"/>
  <c r="J10" i="1"/>
  <c r="F8" i="1" l="1"/>
  <c r="F5" i="1"/>
  <c r="F7" i="1"/>
  <c r="F6" i="1"/>
  <c r="M4" i="1" l="1"/>
  <c r="M7" i="1"/>
  <c r="N8" i="1"/>
  <c r="O4" i="1" l="1"/>
  <c r="N4" i="1"/>
  <c r="O7" i="1"/>
  <c r="N7" i="1"/>
  <c r="M8" i="1"/>
  <c r="O8" i="1"/>
  <c r="M5" i="1"/>
  <c r="N5" i="1"/>
  <c r="O5" i="1"/>
  <c r="L10" i="1"/>
  <c r="O6" i="1"/>
  <c r="N6" i="1"/>
  <c r="M6" i="1"/>
  <c r="N9" i="1"/>
  <c r="M9" i="1"/>
  <c r="O9" i="1"/>
  <c r="O10" i="1" l="1"/>
  <c r="P4" i="1" s="1"/>
  <c r="M10" i="1"/>
  <c r="N10" i="1"/>
  <c r="P6" i="1" l="1"/>
  <c r="P5" i="1"/>
  <c r="P7" i="1"/>
  <c r="P9" i="1"/>
  <c r="P8" i="1"/>
  <c r="P10" i="1" l="1"/>
</calcChain>
</file>

<file path=xl/sharedStrings.xml><?xml version="1.0" encoding="utf-8"?>
<sst xmlns="http://schemas.openxmlformats.org/spreadsheetml/2006/main" count="76" uniqueCount="71">
  <si>
    <t>p+e</t>
  </si>
  <si>
    <t xml:space="preserve">France </t>
  </si>
  <si>
    <t>Île-de-France</t>
  </si>
  <si>
    <t>Transport</t>
  </si>
  <si>
    <t>Bâtiments</t>
  </si>
  <si>
    <t>Agriculture</t>
  </si>
  <si>
    <t>Industrie</t>
  </si>
  <si>
    <t>Transformation d'énergie</t>
  </si>
  <si>
    <t>Déchets</t>
  </si>
  <si>
    <t>France</t>
  </si>
  <si>
    <t>Aérien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</si>
  <si>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</si>
  <si>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</si>
  <si>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</si>
  <si>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</si>
  <si>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</si>
  <si>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</si>
  <si>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</si>
  <si>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</si>
  <si>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</si>
  <si>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</si>
  <si>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</si>
  <si>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</si>
  <si>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</si>
  <si>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</si>
  <si>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</si>
  <si>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</si>
  <si>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</si>
  <si>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Mayotte</t>
  </si>
  <si>
    <t>collectivités outre-mer</t>
  </si>
  <si>
    <t>unités</t>
  </si>
  <si>
    <t>euros par an</t>
  </si>
  <si>
    <t>habitant</t>
  </si>
  <si>
    <t>emploi</t>
  </si>
  <si>
    <t xml:space="preserve"> TeCO2</t>
  </si>
  <si>
    <t>MtCO2e</t>
  </si>
  <si>
    <t>Sources : INSEE-dossiers complets, rapport HCC et union des aéroports français via wikipédia</t>
  </si>
  <si>
    <t xml:space="preserve">prorata </t>
  </si>
  <si>
    <t>prorata</t>
  </si>
  <si>
    <t xml:space="preserve"> revenu médian</t>
  </si>
  <si>
    <t xml:space="preserve">Emissions </t>
  </si>
  <si>
    <t>Unités</t>
  </si>
  <si>
    <t>%</t>
  </si>
  <si>
    <t>balance pondérée par l'aérien</t>
  </si>
  <si>
    <t>TERRITOIRE</t>
  </si>
  <si>
    <t>TRAFIC AERIEN</t>
  </si>
  <si>
    <t>total (5)</t>
  </si>
  <si>
    <t xml:space="preserve">(1)  données 2019 en général </t>
  </si>
  <si>
    <t>population  (1)</t>
  </si>
  <si>
    <t>emploi  (1)</t>
  </si>
  <si>
    <t xml:space="preserve"> médian (2)</t>
  </si>
  <si>
    <t>revenu (1)</t>
  </si>
  <si>
    <t xml:space="preserve">(2) revenu médian par unité de consommation </t>
  </si>
  <si>
    <t xml:space="preserve">Transport maritime international </t>
  </si>
  <si>
    <t>passagers 2016 (8)</t>
  </si>
  <si>
    <t>(8) à remplir selon la Région avec le tableau ci-dessous</t>
  </si>
  <si>
    <t>passagers (9)(10)</t>
  </si>
  <si>
    <t>(9)  y compris vols intérieurs  (10) total majoré de l'estimation des 2 régions sans aéroports de plus de 200 000 passagers par an.</t>
  </si>
  <si>
    <t xml:space="preserve"> France (3)</t>
  </si>
  <si>
    <t>(4) Différence entre les émissions des importations et des exportations</t>
  </si>
  <si>
    <t xml:space="preserve">Balance commerciale du carbone (4)
</t>
  </si>
  <si>
    <t xml:space="preserve">Transport aérien international </t>
  </si>
  <si>
    <t xml:space="preserve">(3) Source GES France = Haut conseil pour le climat, rapport 2021, 280575 ; cf note changements mode de calcul </t>
  </si>
  <si>
    <t>Empreinte carbone (5)</t>
  </si>
  <si>
    <t>L'île-de-France concentrant la moitié des vols internationaux, les données ci-dessous fournissent un coefficent correcteur à la répartition des émissions par région par p+e et le revenu médian.</t>
  </si>
  <si>
    <t>Saone &amp; Loire</t>
  </si>
  <si>
    <t>CC Saint Cyr Mère Boitier</t>
  </si>
  <si>
    <t>Tramayes</t>
  </si>
  <si>
    <t>prorata BFC</t>
  </si>
  <si>
    <t>NB le p+e de la France est pris égal à la somme des p+e régionaux</t>
  </si>
  <si>
    <t>(5) ici, la somme des émissions territoriales, des transports internationaux et de la balance carbone, ajustées à l'empreinte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</si>
</sst>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90"/>
      <name val="Arial"/>
      <family val="2"/>
    </font>
    <font>
      <sz val="12"/>
      <color rgb="FF00009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C0C0C"/>
      <name val="Arial"/>
      <family val="2"/>
    </font>
    <font>
      <b/>
      <sz val="12"/>
      <color rgb="FF002060"/>
      <name val="Calibri (Corps)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1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9" fontId="6" fillId="0" borderId="0" xfId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1" fontId="6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1" fontId="7" fillId="4" borderId="0" xfId="2" applyNumberFormat="1" applyFont="1" applyFill="1" applyAlignment="1">
      <alignment horizontal="right"/>
    </xf>
    <xf numFmtId="1" fontId="12" fillId="0" borderId="0" xfId="0" applyNumberFormat="1" applyFont="1"/>
    <xf numFmtId="0" fontId="7" fillId="5" borderId="0" xfId="0" applyFont="1" applyFill="1" applyAlignment="1">
      <alignment horizontal="right"/>
    </xf>
    <xf numFmtId="3" fontId="11" fillId="5" borderId="0" xfId="0" applyNumberFormat="1" applyFont="1" applyFill="1"/>
    <xf numFmtId="1" fontId="11" fillId="5" borderId="0" xfId="0" applyNumberFormat="1" applyFont="1" applyFill="1"/>
    <xf numFmtId="1" fontId="12" fillId="5" borderId="0" xfId="0" applyNumberFormat="1" applyFont="1" applyFill="1" applyAlignment="1">
      <alignment horizontal="right"/>
    </xf>
    <xf numFmtId="1" fontId="12" fillId="5" borderId="0" xfId="0" applyNumberFormat="1" applyFont="1" applyFill="1"/>
    <xf numFmtId="0" fontId="12" fillId="0" borderId="0" xfId="0" applyFont="1"/>
    <xf numFmtId="0" fontId="6" fillId="5" borderId="0" xfId="0" applyFont="1" applyFill="1" applyAlignment="1">
      <alignment horizontal="right"/>
    </xf>
    <xf numFmtId="1" fontId="6" fillId="5" borderId="0" xfId="0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0" fontId="8" fillId="5" borderId="0" xfId="0" applyFont="1" applyFill="1" applyAlignment="1">
      <alignment vertical="center"/>
    </xf>
  </cellXfs>
  <cellStyles count="33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Neutre" xfId="2" builtinId="28"/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B6" sqref="B6"/>
    </sheetView>
  </sheetViews>
  <sheetFormatPr baseColWidth="10" defaultColWidth="16.6640625" defaultRowHeight="16" x14ac:dyDescent="0.2"/>
  <cols>
    <col min="1" max="1" width="23.33203125" style="14" customWidth="1"/>
    <col min="2" max="2" width="16.5" customWidth="1"/>
    <col min="3" max="3" width="11.33203125" customWidth="1"/>
    <col min="4" max="4" width="11.83203125" customWidth="1"/>
    <col min="5" max="5" width="13.1640625" customWidth="1"/>
    <col min="6" max="6" width="8.83203125" customWidth="1"/>
    <col min="7" max="7" width="15" style="1" customWidth="1"/>
    <col min="8" max="8" width="7" customWidth="1"/>
    <col min="9" max="9" width="36.5" customWidth="1"/>
    <col min="10" max="10" width="10.6640625" customWidth="1"/>
    <col min="11" max="11" width="11.83203125" style="1" customWidth="1"/>
    <col min="12" max="12" width="14.33203125" style="1" customWidth="1"/>
    <col min="13" max="13" width="9.6640625" style="1" customWidth="1"/>
    <col min="14" max="14" width="16.5" style="1" customWidth="1"/>
    <col min="15" max="15" width="15.5" style="1" customWidth="1"/>
    <col min="16" max="16" width="15" style="1" customWidth="1"/>
  </cols>
  <sheetData>
    <row r="1" spans="1:20" s="16" customFormat="1" x14ac:dyDescent="0.2">
      <c r="A1" s="20" t="s">
        <v>44</v>
      </c>
      <c r="B1" s="15" t="s">
        <v>48</v>
      </c>
      <c r="C1" s="15" t="s">
        <v>49</v>
      </c>
      <c r="D1" s="15" t="s">
        <v>0</v>
      </c>
      <c r="E1" s="20" t="s">
        <v>51</v>
      </c>
      <c r="F1" s="15" t="s">
        <v>37</v>
      </c>
      <c r="G1" s="20" t="s">
        <v>38</v>
      </c>
      <c r="H1" s="15"/>
      <c r="I1" s="15" t="s">
        <v>40</v>
      </c>
      <c r="J1" s="15" t="s">
        <v>58</v>
      </c>
      <c r="K1" s="15" t="str">
        <f>D21</f>
        <v>prorata BFC</v>
      </c>
      <c r="L1" s="15" t="str">
        <f>A5</f>
        <v>Bourgogne-Franche-Comté</v>
      </c>
      <c r="M1" s="15" t="str">
        <f>A6</f>
        <v>Saone &amp; Loire</v>
      </c>
      <c r="N1" s="15" t="str">
        <f>A7</f>
        <v>CC Saint Cyr Mère Boitier</v>
      </c>
      <c r="O1" s="15" t="str">
        <f>A8</f>
        <v>Tramayes</v>
      </c>
      <c r="P1" s="15" t="str">
        <f>A8</f>
        <v>Tramayes</v>
      </c>
      <c r="Q1" s="22"/>
    </row>
    <row r="2" spans="1:20" s="16" customFormat="1" x14ac:dyDescent="0.2">
      <c r="A2" s="20"/>
      <c r="B2" s="15"/>
      <c r="C2" s="15"/>
      <c r="D2" s="15"/>
      <c r="E2" s="15" t="s">
        <v>50</v>
      </c>
      <c r="F2" s="15" t="s">
        <v>0</v>
      </c>
      <c r="G2" s="15" t="s">
        <v>39</v>
      </c>
      <c r="H2" s="15"/>
      <c r="Q2" s="15"/>
      <c r="R2" s="15"/>
      <c r="S2" s="15"/>
      <c r="T2" s="15"/>
    </row>
    <row r="3" spans="1:20" x14ac:dyDescent="0.2">
      <c r="A3" s="20" t="s">
        <v>30</v>
      </c>
      <c r="B3" s="15" t="s">
        <v>32</v>
      </c>
      <c r="C3" s="15" t="s">
        <v>33</v>
      </c>
      <c r="D3" s="15"/>
      <c r="E3" s="15" t="s">
        <v>31</v>
      </c>
      <c r="I3" s="15" t="s">
        <v>41</v>
      </c>
      <c r="J3" s="15" t="s">
        <v>35</v>
      </c>
      <c r="K3" s="15" t="s">
        <v>35</v>
      </c>
      <c r="L3" s="15" t="s">
        <v>35</v>
      </c>
      <c r="M3" s="15" t="s">
        <v>35</v>
      </c>
      <c r="N3" s="15" t="s">
        <v>34</v>
      </c>
      <c r="O3" s="15" t="s">
        <v>34</v>
      </c>
      <c r="P3" s="15" t="s">
        <v>42</v>
      </c>
    </row>
    <row r="4" spans="1:20" x14ac:dyDescent="0.2">
      <c r="A4" s="20" t="s">
        <v>1</v>
      </c>
      <c r="B4" s="8">
        <v>66988403</v>
      </c>
      <c r="C4" s="8">
        <f>26715053</f>
        <v>26715053</v>
      </c>
      <c r="D4" s="8">
        <f>B4+C4</f>
        <v>93703456</v>
      </c>
      <c r="E4" s="6">
        <v>22040</v>
      </c>
      <c r="F4" s="6"/>
      <c r="G4" s="6"/>
      <c r="H4" s="6"/>
      <c r="I4" s="17" t="s">
        <v>3</v>
      </c>
      <c r="J4" s="9">
        <v>136</v>
      </c>
      <c r="K4" s="9">
        <f>J4*F5*G5*1.05</f>
        <v>5.7676501868907355</v>
      </c>
      <c r="L4" s="10">
        <f>(K4+(K4/K10)*K15)</f>
        <v>8.7661948657640245</v>
      </c>
      <c r="M4" s="10">
        <f>L4*F6*G6</f>
        <v>1.6750566413756782</v>
      </c>
      <c r="N4" s="8">
        <f>L4*F7*G7*1000000</f>
        <v>23002.216837937409</v>
      </c>
      <c r="O4" s="8">
        <f>L4*F8*G8*1000000</f>
        <v>2964.9270955619963</v>
      </c>
      <c r="P4" s="11">
        <f>O4/O10</f>
        <v>0.31192660550458712</v>
      </c>
      <c r="Q4" s="7"/>
    </row>
    <row r="5" spans="1:20" x14ac:dyDescent="0.2">
      <c r="A5" s="20" t="str">
        <f>B21</f>
        <v>Bourgogne-Franche-Comté</v>
      </c>
      <c r="B5" s="26">
        <v>2811423</v>
      </c>
      <c r="C5" s="27">
        <v>1071901</v>
      </c>
      <c r="D5" s="24">
        <f t="shared" ref="D5:D8" si="0">B5+C5</f>
        <v>3883324</v>
      </c>
      <c r="E5" s="33">
        <v>21480</v>
      </c>
      <c r="F5" s="12">
        <f>D5/D4</f>
        <v>4.1442697695162921E-2</v>
      </c>
      <c r="G5" s="6">
        <f>E5/E4</f>
        <v>0.97459165154264971</v>
      </c>
      <c r="H5" s="6"/>
      <c r="I5" s="17" t="s">
        <v>4</v>
      </c>
      <c r="J5" s="9">
        <v>75</v>
      </c>
      <c r="K5" s="9">
        <f>J5*F5*G5*1.05</f>
        <v>3.1806894413000379</v>
      </c>
      <c r="L5" s="10">
        <f>(K5+(K5/K10)*K15)</f>
        <v>4.834298639208102</v>
      </c>
      <c r="M5" s="10">
        <f>L5*F6*G6</f>
        <v>0.92374447134688153</v>
      </c>
      <c r="N5" s="8">
        <f>L5*F7*G7*1000000</f>
        <v>12685.046050333129</v>
      </c>
      <c r="O5" s="8">
        <f>L5*F8*G8*1000000</f>
        <v>1635.0700894643362</v>
      </c>
      <c r="P5" s="11">
        <f>O5/O10</f>
        <v>0.17201834862385321</v>
      </c>
      <c r="Q5" s="7"/>
    </row>
    <row r="6" spans="1:20" x14ac:dyDescent="0.2">
      <c r="A6" s="37" t="s">
        <v>65</v>
      </c>
      <c r="B6" s="28">
        <v>553595</v>
      </c>
      <c r="C6" s="28">
        <v>210857</v>
      </c>
      <c r="D6" s="8">
        <f>B6+C6</f>
        <v>764452</v>
      </c>
      <c r="E6" s="34">
        <v>20850</v>
      </c>
      <c r="F6" s="12">
        <f>D6/D5</f>
        <v>0.19685506540273229</v>
      </c>
      <c r="G6" s="6">
        <f>E6/E5</f>
        <v>0.97067039106145248</v>
      </c>
      <c r="H6" s="6"/>
      <c r="I6" s="17" t="s">
        <v>5</v>
      </c>
      <c r="J6" s="9">
        <v>83</v>
      </c>
      <c r="K6" s="9">
        <f>J6*F5*G5*1.05</f>
        <v>3.5199629817053757</v>
      </c>
      <c r="L6" s="10">
        <f>(K6+(K6/K10)*K15)</f>
        <v>5.3499571607236334</v>
      </c>
      <c r="M6" s="10">
        <f>L6*F6*G6</f>
        <v>1.0222772149572157</v>
      </c>
      <c r="N6" s="8">
        <f>L6*F7*G7*1000000</f>
        <v>14038.117629035332</v>
      </c>
      <c r="O6" s="8">
        <f>L6*F8*G8*1000000</f>
        <v>1809.4775656738657</v>
      </c>
      <c r="P6" s="11">
        <f>O6/O10</f>
        <v>0.19036697247706424</v>
      </c>
      <c r="Q6" s="7"/>
    </row>
    <row r="7" spans="1:20" x14ac:dyDescent="0.2">
      <c r="A7" s="38" t="s">
        <v>66</v>
      </c>
      <c r="B7" s="29">
        <v>7990</v>
      </c>
      <c r="C7" s="30">
        <v>2398</v>
      </c>
      <c r="D7" s="8">
        <f t="shared" si="0"/>
        <v>10388</v>
      </c>
      <c r="E7" s="30">
        <v>21070</v>
      </c>
      <c r="F7" s="12">
        <f>D7/D5</f>
        <v>2.6750278884790451E-3</v>
      </c>
      <c r="G7" s="6">
        <f>E7/E5</f>
        <v>0.98091247672253257</v>
      </c>
      <c r="H7" s="6"/>
      <c r="I7" s="17" t="s">
        <v>6</v>
      </c>
      <c r="J7" s="9">
        <v>84</v>
      </c>
      <c r="K7" s="9">
        <f>J7*F5*G5*1.05</f>
        <v>3.5623721742560424</v>
      </c>
      <c r="L7" s="10">
        <f>(K7+(K7/K10)*K15)</f>
        <v>5.4144144759130741</v>
      </c>
      <c r="M7" s="10">
        <f>L7*F6*G6</f>
        <v>1.0345938079085073</v>
      </c>
      <c r="N7" s="8">
        <f>L7*F7*G7*1000000</f>
        <v>14207.251576373104</v>
      </c>
      <c r="O7" s="8">
        <f>L7*F8*G8*1000000</f>
        <v>1831.2785002000567</v>
      </c>
      <c r="P7" s="11">
        <f>O7/O10</f>
        <v>0.19266055045871561</v>
      </c>
      <c r="Q7" s="7"/>
    </row>
    <row r="8" spans="1:20" x14ac:dyDescent="0.2">
      <c r="A8" s="37" t="s">
        <v>67</v>
      </c>
      <c r="B8" s="31">
        <v>1056</v>
      </c>
      <c r="C8" s="32">
        <v>329</v>
      </c>
      <c r="D8" s="8">
        <f t="shared" si="0"/>
        <v>1385</v>
      </c>
      <c r="E8" s="35">
        <v>20370</v>
      </c>
      <c r="F8" s="12">
        <f>D8/D5</f>
        <v>3.5665321770730435E-4</v>
      </c>
      <c r="G8" s="6">
        <f>E8/E5</f>
        <v>0.9483240223463687</v>
      </c>
      <c r="H8" s="6"/>
      <c r="I8" s="17" t="s">
        <v>7</v>
      </c>
      <c r="J8" s="9">
        <v>42</v>
      </c>
      <c r="K8" s="9">
        <f>J8*F5*G5*1.05</f>
        <v>1.7811860871280212</v>
      </c>
      <c r="L8" s="10">
        <f>(K8+(K8/K10)*K15)</f>
        <v>2.7072072379565371</v>
      </c>
      <c r="M8" s="10">
        <f>L8*F6*G6</f>
        <v>0.51729690395425365</v>
      </c>
      <c r="N8" s="8">
        <f>L8*F7*G7*1000000</f>
        <v>7103.6257881865522</v>
      </c>
      <c r="O8" s="8">
        <f>L8*F8*G8*1000000</f>
        <v>915.63925010002833</v>
      </c>
      <c r="P8" s="11">
        <f>O8/O10</f>
        <v>9.6330275229357804E-2</v>
      </c>
      <c r="Q8" s="7"/>
    </row>
    <row r="9" spans="1:20" x14ac:dyDescent="0.2">
      <c r="A9" s="20"/>
      <c r="B9" s="20" t="s">
        <v>47</v>
      </c>
      <c r="C9" s="15"/>
      <c r="D9" s="15"/>
      <c r="E9" s="15"/>
      <c r="F9" s="6"/>
      <c r="G9" s="6"/>
      <c r="H9" s="6"/>
      <c r="I9" s="17" t="s">
        <v>8</v>
      </c>
      <c r="J9" s="9">
        <v>16</v>
      </c>
      <c r="K9" s="9">
        <f>J9*F5*G5*1.05</f>
        <v>0.67854708081067483</v>
      </c>
      <c r="L9" s="10">
        <f>(K9+(K9/K10)*K15)</f>
        <v>1.0313170430310619</v>
      </c>
      <c r="M9" s="10">
        <f>L9*F6*G6</f>
        <v>0.19706548722066808</v>
      </c>
      <c r="N9" s="8">
        <f>L9*F7*G7*1000000</f>
        <v>2706.1431574044009</v>
      </c>
      <c r="O9" s="8">
        <f>L9*F8*G8*1000000</f>
        <v>348.81495241905844</v>
      </c>
      <c r="P9" s="11">
        <f>O9/O10</f>
        <v>3.669724770642202E-2</v>
      </c>
      <c r="Q9" s="7"/>
    </row>
    <row r="10" spans="1:20" x14ac:dyDescent="0.2">
      <c r="A10" s="20"/>
      <c r="B10" s="20" t="s">
        <v>52</v>
      </c>
      <c r="C10" s="6"/>
      <c r="D10" s="6"/>
      <c r="E10" s="20"/>
      <c r="F10" s="6"/>
      <c r="G10" s="6"/>
      <c r="H10" s="6"/>
      <c r="I10" s="15"/>
      <c r="J10" s="9">
        <f t="shared" ref="J10" si="1">J4+J5+J6+J7+J8+J9</f>
        <v>436</v>
      </c>
      <c r="K10" s="9">
        <f>SUM(K4:K9)</f>
        <v>18.490407952090884</v>
      </c>
      <c r="L10" s="10">
        <f>L4+L5+L6+L7+L8+L9</f>
        <v>28.103389422596436</v>
      </c>
      <c r="M10" s="10">
        <f>M4+M5+M6+M7+M8+M9</f>
        <v>5.3700345267632041</v>
      </c>
      <c r="N10" s="8">
        <f>N4+N5+N6+N7+N8+N9</f>
        <v>73742.401039269927</v>
      </c>
      <c r="O10" s="8">
        <f>O4+O5+O6+O7+O8+O9</f>
        <v>9505.2074534193416</v>
      </c>
      <c r="P10" s="11">
        <f>P4+P5+P6+P7+P8+P9</f>
        <v>1</v>
      </c>
      <c r="Q10" s="7"/>
    </row>
    <row r="11" spans="1:20" x14ac:dyDescent="0.2">
      <c r="A11" s="36" t="s">
        <v>69</v>
      </c>
      <c r="E11" s="6"/>
      <c r="F11" s="6"/>
      <c r="G11" s="6"/>
      <c r="H11" s="6"/>
      <c r="I11" s="17" t="s">
        <v>53</v>
      </c>
      <c r="J11" s="6">
        <f>6</f>
        <v>6</v>
      </c>
      <c r="K11" s="6"/>
      <c r="L11" s="6"/>
      <c r="M11" s="6"/>
      <c r="N11" s="6"/>
      <c r="O11" s="6"/>
      <c r="P11" s="6"/>
      <c r="Q11" s="7"/>
    </row>
    <row r="12" spans="1:20" x14ac:dyDescent="0.2">
      <c r="E12" s="6"/>
      <c r="F12" s="6"/>
      <c r="G12" s="6"/>
      <c r="H12" s="6"/>
      <c r="I12" s="17" t="s">
        <v>61</v>
      </c>
      <c r="J12" s="6">
        <v>18</v>
      </c>
      <c r="K12" s="9">
        <f>J12*D22*1.05</f>
        <v>0.74946022741610685</v>
      </c>
      <c r="L12" s="6"/>
      <c r="M12" s="6"/>
      <c r="N12" s="6"/>
      <c r="O12" s="6"/>
      <c r="P12" s="6"/>
      <c r="Q12" s="7"/>
    </row>
    <row r="13" spans="1:20" ht="15" customHeight="1" x14ac:dyDescent="0.2">
      <c r="E13" s="6"/>
      <c r="F13" s="6"/>
      <c r="G13" s="6"/>
      <c r="H13" s="6"/>
      <c r="I13" s="15"/>
      <c r="J13" s="6"/>
      <c r="K13" s="9"/>
      <c r="L13" s="6"/>
      <c r="M13" s="6"/>
      <c r="N13" s="6"/>
      <c r="O13" s="6"/>
      <c r="P13" s="6"/>
      <c r="Q13" s="7"/>
    </row>
    <row r="14" spans="1:20" ht="17" customHeight="1" x14ac:dyDescent="0.2">
      <c r="A14" s="20"/>
      <c r="B14" s="6"/>
      <c r="C14" s="6"/>
      <c r="D14" s="6"/>
      <c r="E14" s="6"/>
      <c r="F14" s="6"/>
      <c r="G14" s="6"/>
      <c r="H14" s="6"/>
      <c r="I14" s="23" t="s">
        <v>60</v>
      </c>
      <c r="J14" s="6">
        <v>227</v>
      </c>
      <c r="K14" s="9">
        <f>(J14-J12)*F5*G5*1.05</f>
        <v>8.8635212430894388</v>
      </c>
      <c r="L14" s="5"/>
      <c r="M14" s="6"/>
      <c r="N14" s="6"/>
      <c r="O14" s="5"/>
      <c r="Q14" s="7"/>
    </row>
    <row r="15" spans="1:20" ht="17" x14ac:dyDescent="0.2">
      <c r="A15" s="20"/>
      <c r="B15" s="6"/>
      <c r="C15" s="6"/>
      <c r="D15" s="6"/>
      <c r="E15" s="6"/>
      <c r="F15" s="6"/>
      <c r="G15" s="6"/>
      <c r="H15" s="6"/>
      <c r="I15" s="18" t="s">
        <v>43</v>
      </c>
      <c r="J15" s="6"/>
      <c r="K15" s="9">
        <f>K12+K14</f>
        <v>9.6129814705055452</v>
      </c>
      <c r="L15" s="6"/>
      <c r="M15" s="6"/>
      <c r="N15" s="6"/>
      <c r="O15" s="6"/>
      <c r="P15" s="6"/>
      <c r="Q15" s="7"/>
    </row>
    <row r="16" spans="1:20" x14ac:dyDescent="0.2">
      <c r="C16" s="6"/>
      <c r="D16" s="6"/>
      <c r="E16" s="6"/>
      <c r="F16" s="6"/>
      <c r="G16" s="6"/>
      <c r="H16" s="6"/>
      <c r="I16" s="19" t="s">
        <v>63</v>
      </c>
      <c r="J16" s="9">
        <f>J10+J11+J12+J14</f>
        <v>687</v>
      </c>
      <c r="K16" s="9">
        <f>K10+K15</f>
        <v>28.103389422596429</v>
      </c>
      <c r="L16" s="6"/>
      <c r="M16" s="6"/>
      <c r="N16" s="6"/>
      <c r="O16" s="6"/>
      <c r="P16" s="6"/>
      <c r="Q16" s="7"/>
    </row>
    <row r="17" spans="1:17" x14ac:dyDescent="0.2">
      <c r="C17" s="6"/>
      <c r="D17" s="6"/>
      <c r="E17" s="6"/>
      <c r="F17" s="6"/>
      <c r="G17" s="6"/>
      <c r="H17" s="6"/>
      <c r="I17" s="5" t="s">
        <v>62</v>
      </c>
      <c r="J17" s="6"/>
      <c r="K17" s="6"/>
      <c r="L17" s="6"/>
      <c r="M17" s="6"/>
      <c r="N17" s="6"/>
      <c r="O17" s="6"/>
      <c r="P17" s="6"/>
      <c r="Q17" s="7"/>
    </row>
    <row r="18" spans="1:17" x14ac:dyDescent="0.2">
      <c r="C18" s="6"/>
      <c r="D18" s="6"/>
      <c r="E18" s="6"/>
      <c r="F18" s="6"/>
      <c r="G18" s="6"/>
      <c r="H18" s="6"/>
      <c r="I18" s="2" t="s">
        <v>59</v>
      </c>
      <c r="J18" s="6"/>
      <c r="K18" s="6"/>
      <c r="L18" s="6"/>
      <c r="M18" s="6"/>
      <c r="N18" s="6"/>
      <c r="O18" s="6"/>
      <c r="P18" s="6"/>
      <c r="Q18" s="7"/>
    </row>
    <row r="19" spans="1:17" x14ac:dyDescent="0.2">
      <c r="C19" s="6"/>
      <c r="D19" s="6"/>
      <c r="E19" s="6"/>
      <c r="F19" s="6"/>
      <c r="G19" s="6"/>
      <c r="H19" s="6"/>
      <c r="I19" s="2" t="s">
        <v>70</v>
      </c>
      <c r="J19" s="6"/>
      <c r="K19" s="6"/>
      <c r="L19" s="6"/>
      <c r="M19" s="6"/>
      <c r="N19" s="6"/>
      <c r="O19" s="6"/>
      <c r="P19" s="6"/>
      <c r="Q19" s="7"/>
    </row>
    <row r="20" spans="1:17" x14ac:dyDescent="0.2">
      <c r="A20" s="25" t="s">
        <v>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">
      <c r="A21" s="20" t="s">
        <v>10</v>
      </c>
      <c r="B21" s="15" t="str">
        <f>A27</f>
        <v>Bourgogne-Franche-Comté</v>
      </c>
      <c r="C21" s="15" t="s">
        <v>9</v>
      </c>
      <c r="D21" s="15" t="s">
        <v>68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">
      <c r="A22" s="20" t="s">
        <v>54</v>
      </c>
      <c r="B22" s="6">
        <v>7857000</v>
      </c>
      <c r="C22" s="6">
        <f>B45</f>
        <v>198139000</v>
      </c>
      <c r="D22" s="13">
        <f>B22/C22</f>
        <v>3.9653980286566498E-2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">
      <c r="A23" s="20" t="s">
        <v>55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">
      <c r="A24" s="2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x14ac:dyDescent="0.2">
      <c r="A25" s="20" t="s">
        <v>11</v>
      </c>
      <c r="B25" s="15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x14ac:dyDescent="0.2">
      <c r="A26" s="20" t="s">
        <v>12</v>
      </c>
      <c r="B26" s="4">
        <v>10470000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x14ac:dyDescent="0.2">
      <c r="A27" s="20" t="s">
        <v>13</v>
      </c>
      <c r="B27" s="6">
        <v>7857000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x14ac:dyDescent="0.2">
      <c r="A28" s="20" t="s">
        <v>14</v>
      </c>
      <c r="B28" s="6">
        <v>1653000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x14ac:dyDescent="0.2">
      <c r="A29" s="20" t="s">
        <v>15</v>
      </c>
      <c r="B29" s="6">
        <v>7200000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x14ac:dyDescent="0.2">
      <c r="A30" s="21" t="s">
        <v>16</v>
      </c>
      <c r="B30" s="6">
        <v>3670000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x14ac:dyDescent="0.2">
      <c r="A31" s="21" t="s">
        <v>17</v>
      </c>
      <c r="B31" s="6">
        <v>8611000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x14ac:dyDescent="0.2">
      <c r="A32" s="21" t="s">
        <v>18</v>
      </c>
      <c r="B32" s="6">
        <v>5774000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x14ac:dyDescent="0.2">
      <c r="A33" s="21" t="s">
        <v>2</v>
      </c>
      <c r="B33" s="6">
        <v>97173000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x14ac:dyDescent="0.2">
      <c r="A34" s="21" t="s">
        <v>19</v>
      </c>
      <c r="B34" s="6">
        <v>139000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x14ac:dyDescent="0.2">
      <c r="A35" s="21" t="s">
        <v>20</v>
      </c>
      <c r="B35" s="6">
        <v>8341000</v>
      </c>
      <c r="C35" s="6"/>
      <c r="D35" s="6"/>
      <c r="E35" s="6"/>
      <c r="F35" s="6"/>
      <c r="G35" s="6"/>
      <c r="H35" s="6"/>
      <c r="I35" s="6"/>
      <c r="K35" s="6"/>
      <c r="L35" s="6"/>
      <c r="M35" s="6"/>
      <c r="N35" s="6"/>
      <c r="O35" s="6"/>
      <c r="P35" s="6"/>
      <c r="Q35" s="7"/>
    </row>
    <row r="36" spans="1:17" x14ac:dyDescent="0.2">
      <c r="A36" s="21" t="s">
        <v>21</v>
      </c>
      <c r="B36" s="6">
        <v>11359000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x14ac:dyDescent="0.2">
      <c r="A37" s="21" t="s">
        <v>22</v>
      </c>
      <c r="B37" s="6">
        <v>4779000</v>
      </c>
      <c r="C37" s="2"/>
      <c r="D37" s="2"/>
      <c r="E37" s="2"/>
      <c r="F37" s="2"/>
      <c r="G37" s="3"/>
      <c r="H37" s="2"/>
      <c r="I37" s="2"/>
      <c r="J37" s="2"/>
      <c r="K37" s="3"/>
      <c r="L37" s="3"/>
      <c r="M37" s="3"/>
      <c r="N37" s="3"/>
      <c r="O37" s="3"/>
      <c r="P37" s="3"/>
    </row>
    <row r="38" spans="1:17" x14ac:dyDescent="0.2">
      <c r="A38" s="21" t="s">
        <v>23</v>
      </c>
      <c r="B38" s="6">
        <v>21406000</v>
      </c>
    </row>
    <row r="39" spans="1:17" x14ac:dyDescent="0.2">
      <c r="A39" s="21" t="s">
        <v>24</v>
      </c>
      <c r="B39" s="6">
        <v>2253000</v>
      </c>
    </row>
    <row r="40" spans="1:17" x14ac:dyDescent="0.2">
      <c r="A40" s="21" t="s">
        <v>25</v>
      </c>
      <c r="B40" s="6">
        <v>1863000</v>
      </c>
    </row>
    <row r="41" spans="1:17" x14ac:dyDescent="0.2">
      <c r="A41" s="21" t="s">
        <v>26</v>
      </c>
      <c r="B41" s="6">
        <v>437000</v>
      </c>
    </row>
    <row r="42" spans="1:17" x14ac:dyDescent="0.2">
      <c r="A42" s="21" t="s">
        <v>27</v>
      </c>
      <c r="B42" s="6">
        <v>2108000</v>
      </c>
    </row>
    <row r="43" spans="1:17" x14ac:dyDescent="0.2">
      <c r="A43" s="21" t="s">
        <v>28</v>
      </c>
      <c r="B43" s="6">
        <v>348000</v>
      </c>
    </row>
    <row r="44" spans="1:17" x14ac:dyDescent="0.2">
      <c r="A44" s="21" t="s">
        <v>29</v>
      </c>
      <c r="B44" s="6">
        <v>2698000</v>
      </c>
    </row>
    <row r="45" spans="1:17" x14ac:dyDescent="0.2">
      <c r="A45" s="20" t="s">
        <v>46</v>
      </c>
      <c r="B45" s="6">
        <f>SUM(B26:B44)</f>
        <v>198139000</v>
      </c>
    </row>
    <row r="46" spans="1:17" x14ac:dyDescent="0.2">
      <c r="A46" s="20" t="s">
        <v>57</v>
      </c>
      <c r="B46" s="6"/>
    </row>
    <row r="47" spans="1:17" x14ac:dyDescent="0.2">
      <c r="A47" s="20" t="s">
        <v>36</v>
      </c>
      <c r="B47" s="6"/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2019-08-22T17:14:22Z</dcterms:created>
  <dcterms:modified xsi:type="dcterms:W3CDTF">2022-09-22T07:12:54Z</dcterms:modified>
</cp:coreProperties>
</file>