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ean-michelvincent/Desktop/Agirlocal 95/Lab'Hautil/compter apprendre carbone/compter carbone/tableurs carbone Régions 2019 et sources/C Tableur carbone Bretagne-Rennes V2019/"/>
    </mc:Choice>
  </mc:AlternateContent>
  <xr:revisionPtr revIDLastSave="0" documentId="13_ncr:1_{9E006243-1166-F24B-87DF-3789A6116443}" xr6:coauthVersionLast="47" xr6:coauthVersionMax="47" xr10:uidLastSave="{00000000-0000-0000-0000-000000000000}"/>
  <bookViews>
    <workbookView xWindow="0" yWindow="800" windowWidth="27320" windowHeight="13640" tabRatio="500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4" i="1" l="1"/>
  <c r="K12" i="1"/>
  <c r="K15" i="1" s="1"/>
  <c r="K9" i="1"/>
  <c r="K8" i="1"/>
  <c r="K7" i="1"/>
  <c r="K6" i="1"/>
  <c r="K5" i="1"/>
  <c r="K4" i="1"/>
  <c r="K10" i="1" s="1"/>
  <c r="K16" i="1" s="1"/>
  <c r="A5" i="1"/>
  <c r="B22" i="1"/>
  <c r="B21" i="1"/>
  <c r="K1" i="1"/>
  <c r="J16" i="1"/>
  <c r="D5" i="1" l="1"/>
  <c r="C4" i="1"/>
  <c r="M1" i="1"/>
  <c r="L1" i="1"/>
  <c r="N1" i="1"/>
  <c r="P1" i="1"/>
  <c r="O1" i="1"/>
  <c r="B45" i="1"/>
  <c r="C22" i="1" s="1"/>
  <c r="D22" i="1" s="1"/>
  <c r="D4" i="1"/>
  <c r="G5" i="1"/>
  <c r="D8" i="1"/>
  <c r="G8" i="1"/>
  <c r="D6" i="1"/>
  <c r="G6" i="1"/>
  <c r="D7" i="1"/>
  <c r="G7" i="1"/>
  <c r="J11" i="1"/>
  <c r="J10" i="1"/>
  <c r="F8" i="1" l="1"/>
  <c r="F5" i="1"/>
  <c r="F7" i="1"/>
  <c r="F6" i="1"/>
  <c r="L4" i="1" l="1"/>
  <c r="M4" i="1" s="1"/>
  <c r="L7" i="1"/>
  <c r="M7" i="1" s="1"/>
  <c r="L8" i="1"/>
  <c r="N8" i="1" s="1"/>
  <c r="L6" i="1"/>
  <c r="L5" i="1"/>
  <c r="L9" i="1"/>
  <c r="O4" i="1" l="1"/>
  <c r="N4" i="1"/>
  <c r="O7" i="1"/>
  <c r="N7" i="1"/>
  <c r="M8" i="1"/>
  <c r="O8" i="1"/>
  <c r="M5" i="1"/>
  <c r="N5" i="1"/>
  <c r="O5" i="1"/>
  <c r="L10" i="1"/>
  <c r="O6" i="1"/>
  <c r="N6" i="1"/>
  <c r="M6" i="1"/>
  <c r="N9" i="1"/>
  <c r="M9" i="1"/>
  <c r="O9" i="1"/>
  <c r="O10" i="1" l="1"/>
  <c r="P4" i="1" s="1"/>
  <c r="M10" i="1"/>
  <c r="N10" i="1"/>
  <c r="P6" i="1" l="1"/>
  <c r="P5" i="1"/>
  <c r="P7" i="1"/>
  <c r="P9" i="1"/>
  <c r="P8" i="1"/>
  <c r="P10" i="1" l="1"/>
</calcChain>
</file>

<file path=xl/sharedStrings.xml><?xml version="1.0" encoding="utf-8"?>
<sst xmlns="http://schemas.openxmlformats.org/spreadsheetml/2006/main" count="75" uniqueCount="70">
  <si>
    <t>p+e</t>
  </si>
  <si>
    <t xml:space="preserve">France </t>
  </si>
  <si>
    <t>Île-de-France</t>
  </si>
  <si>
    <t>Transport</t>
  </si>
  <si>
    <t>Bâtiments</t>
  </si>
  <si>
    <t>Agriculture</t>
  </si>
  <si>
    <t>Industrie</t>
  </si>
  <si>
    <t>Transformation d'énergie</t>
  </si>
  <si>
    <t>Déchets</t>
  </si>
  <si>
    <t>France</t>
  </si>
  <si>
    <t>Aérien</t>
  </si>
  <si>
    <t>Région</t>
  </si>
  <si>
    <t>Auvergne-Rhône-Alpes</t>
  </si>
  <si>
    <t>Bourgogne-Franche-Comté</t>
  </si>
  <si>
    <t>Bretagne</t>
  </si>
  <si>
    <t>Centre-Val de Loire</t>
  </si>
  <si>
    <t>Corse</t>
  </si>
  <si>
    <t>Grand Est</t>
  </si>
  <si>
    <t>Hauts-de-France</t>
  </si>
  <si>
    <t>Normandie</t>
  </si>
  <si>
    <t>Nouvelle-Aquitaine</t>
  </si>
  <si>
    <t>Occitanie</t>
  </si>
  <si>
    <t>Pays de la Loire</t>
  </si>
  <si>
    <t>Provence-Alpes-Côte d'Azur</t>
  </si>
  <si>
    <t>Guadeloupe</t>
  </si>
  <si>
    <t>Martinique</t>
  </si>
  <si>
    <t>Guyane</t>
  </si>
  <si>
    <t>La Réunion</t>
  </si>
  <si>
    <t>Mayotte</t>
  </si>
  <si>
    <t>collectivités outre-mer</t>
  </si>
  <si>
    <t>unités</t>
  </si>
  <si>
    <t>euros par an</t>
  </si>
  <si>
    <t>habitant</t>
  </si>
  <si>
    <t>emploi</t>
  </si>
  <si>
    <t xml:space="preserve"> TeCO2</t>
  </si>
  <si>
    <t>MtCO2e</t>
  </si>
  <si>
    <t>Sources : INSEE-dossiers complets, rapport HCC et union des aéroports français via wikipédia</t>
  </si>
  <si>
    <t xml:space="preserve">prorata </t>
  </si>
  <si>
    <t>prorata</t>
  </si>
  <si>
    <t xml:space="preserve"> revenu médian</t>
  </si>
  <si>
    <t xml:space="preserve">Emissions </t>
  </si>
  <si>
    <t>Unités</t>
  </si>
  <si>
    <t>%</t>
  </si>
  <si>
    <t>balance pondérée par l'aérien</t>
  </si>
  <si>
    <t>TERRITOIRE</t>
  </si>
  <si>
    <t>TRAFIC AERIEN</t>
  </si>
  <si>
    <t>total (5)</t>
  </si>
  <si>
    <t xml:space="preserve">(1)  données 2019 en général </t>
  </si>
  <si>
    <t>population  (1)</t>
  </si>
  <si>
    <t>emploi  (1)</t>
  </si>
  <si>
    <t xml:space="preserve"> médian (2)</t>
  </si>
  <si>
    <t>revenu (1)</t>
  </si>
  <si>
    <t xml:space="preserve">(2) revenu médian par unité de consommation </t>
  </si>
  <si>
    <t xml:space="preserve">Transport maritime international </t>
  </si>
  <si>
    <t>passagers 2016 (8)</t>
  </si>
  <si>
    <t>(8) à remplir selon la Région avec le tableau ci-dessous</t>
  </si>
  <si>
    <t>passagers (9)(10)</t>
  </si>
  <si>
    <t>(9)  y compris vols intérieurs  (10) total majoré de l'estimation des 2 régions sans aéroports de plus de 200 000 passagers par an.</t>
  </si>
  <si>
    <t xml:space="preserve"> France (3)</t>
  </si>
  <si>
    <t>(4) Différence entre les émissions des importations et des exportations</t>
  </si>
  <si>
    <t xml:space="preserve">Balance commerciale du carbone (4)
</t>
  </si>
  <si>
    <t xml:space="preserve">Transport aérien international </t>
  </si>
  <si>
    <t xml:space="preserve">(3) Source GES France = Haut conseil pour le climat, rapport 2021, 280575 ; cf note changements mode de calcul </t>
  </si>
  <si>
    <t>Empreinte carbone (5)</t>
  </si>
  <si>
    <t>L'île-de-France concentrant la moitié des vols internationaux, les données ci-dessous fournissent un coefficent correcteur à la répartition des émissions par région par p+e et le revenu médian.</t>
  </si>
  <si>
    <t>prorata B</t>
  </si>
  <si>
    <t>Ille-et-Vilaine</t>
  </si>
  <si>
    <t>Métropole de Rennes</t>
  </si>
  <si>
    <t>Rennes</t>
  </si>
  <si>
    <t>(5) ici, la somme des émissions territoriales, des transports internationaux et de la balance carbone, ajustées à l'empreinte France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</si>
</sst>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1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9C65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9C6500"/>
      <name val="Arial"/>
      <family val="2"/>
    </font>
    <font>
      <b/>
      <sz val="12"/>
      <name val="Arial"/>
      <family val="2"/>
    </font>
    <font>
      <b/>
      <sz val="12"/>
      <color rgb="FF000090"/>
      <name val="Arial"/>
      <family val="2"/>
    </font>
    <font>
      <sz val="12"/>
      <color rgb="FF000090"/>
      <name val="Calibri"/>
      <family val="2"/>
      <scheme val="minor"/>
    </font>
    <font>
      <sz val="12"/>
      <color theme="1"/>
      <name val="Arial"/>
      <family val="2"/>
    </font>
    <font>
      <b/>
      <sz val="12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3">
    <xf numFmtId="0" fontId="0" fillId="0" borderId="0"/>
    <xf numFmtId="9" fontId="1" fillId="0" borderId="0" applyFont="0" applyFill="0" applyBorder="0" applyAlignment="0" applyProtection="0"/>
    <xf numFmtId="0" fontId="2" fillId="3" borderId="0" applyNumberFormat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/>
    </xf>
    <xf numFmtId="0" fontId="8" fillId="0" borderId="0" xfId="11" applyNumberFormat="1" applyFont="1" applyAlignment="1">
      <alignment horizontal="righ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/>
    </xf>
    <xf numFmtId="1" fontId="6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9" fontId="6" fillId="0" borderId="0" xfId="1" applyFont="1" applyAlignment="1">
      <alignment horizontal="right"/>
    </xf>
    <xf numFmtId="166" fontId="6" fillId="0" borderId="0" xfId="0" applyNumberFormat="1" applyFont="1" applyAlignment="1">
      <alignment horizontal="right"/>
    </xf>
    <xf numFmtId="165" fontId="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/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0" fontId="9" fillId="2" borderId="1" xfId="0" applyFont="1" applyFill="1" applyBorder="1" applyAlignment="1">
      <alignment horizontal="right" vertic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9" fillId="0" borderId="0" xfId="0" applyFont="1" applyBorder="1" applyAlignment="1">
      <alignment vertical="top" wrapText="1"/>
    </xf>
    <xf numFmtId="1" fontId="6" fillId="0" borderId="0" xfId="0" applyNumberFormat="1" applyFont="1" applyFill="1" applyAlignment="1">
      <alignment horizontal="right"/>
    </xf>
    <xf numFmtId="1" fontId="6" fillId="0" borderId="0" xfId="2" applyNumberFormat="1" applyFont="1" applyFill="1" applyAlignment="1">
      <alignment horizontal="right"/>
    </xf>
    <xf numFmtId="0" fontId="6" fillId="0" borderId="0" xfId="2" applyFont="1" applyFill="1" applyAlignment="1">
      <alignment horizontal="right"/>
    </xf>
    <xf numFmtId="0" fontId="11" fillId="0" borderId="0" xfId="0" applyFont="1" applyAlignment="1">
      <alignment horizontal="left"/>
    </xf>
    <xf numFmtId="0" fontId="12" fillId="0" borderId="0" xfId="0" applyFont="1"/>
    <xf numFmtId="0" fontId="9" fillId="4" borderId="0" xfId="0" applyFont="1" applyFill="1" applyAlignment="1">
      <alignment horizontal="left"/>
    </xf>
    <xf numFmtId="1" fontId="7" fillId="4" borderId="0" xfId="2" applyNumberFormat="1" applyFont="1" applyFill="1" applyAlignment="1">
      <alignment horizontal="right"/>
    </xf>
    <xf numFmtId="0" fontId="7" fillId="4" borderId="0" xfId="2" applyFont="1" applyFill="1" applyAlignment="1">
      <alignment horizontal="right"/>
    </xf>
  </cellXfs>
  <cellStyles count="33"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3" builtinId="9" hidden="1"/>
    <cellStyle name="Lien hypertexte visité" xfId="14" builtinId="9" hidden="1"/>
    <cellStyle name="Lien hypertexte visité" xfId="15" builtinId="9" hidden="1"/>
    <cellStyle name="Lien hypertexte visité" xfId="16" builtinId="9" hidden="1"/>
    <cellStyle name="Lien hypertexte visité" xfId="17" builtinId="9" hidden="1"/>
    <cellStyle name="Lien hypertexte visité" xfId="18" builtinId="9" hidden="1"/>
    <cellStyle name="Lien hypertexte visité" xfId="19" builtinId="9" hidden="1"/>
    <cellStyle name="Lien hypertexte visité" xfId="20" builtinId="9" hidden="1"/>
    <cellStyle name="Lien hypertexte visité" xfId="21" builtinId="9" hidden="1"/>
    <cellStyle name="Lien hypertexte visité" xfId="22" builtinId="9" hidden="1"/>
    <cellStyle name="Lien hypertexte visité" xfId="23" builtinId="9" hidden="1"/>
    <cellStyle name="Lien hypertexte visité" xfId="24" builtinId="9" hidden="1"/>
    <cellStyle name="Lien hypertexte visité" xfId="25" builtinId="9" hidden="1"/>
    <cellStyle name="Lien hypertexte visité" xfId="26" builtinId="9" hidden="1"/>
    <cellStyle name="Lien hypertexte visité" xfId="27" builtinId="9" hidden="1"/>
    <cellStyle name="Lien hypertexte visité" xfId="28" builtinId="9" hidden="1"/>
    <cellStyle name="Lien hypertexte visité" xfId="29" builtinId="9" hidden="1"/>
    <cellStyle name="Lien hypertexte visité" xfId="30" builtinId="9" hidden="1"/>
    <cellStyle name="Lien hypertexte visité" xfId="31" builtinId="9" hidden="1"/>
    <cellStyle name="Lien hypertexte visité" xfId="32" builtinId="9" hidden="1"/>
    <cellStyle name="Neutre" xfId="2" builtinId="28"/>
    <cellStyle name="Normal" xfId="0" builtinId="0"/>
    <cellStyle name="Pourcentage" xfId="1" builtinId="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7"/>
  <sheetViews>
    <sheetView tabSelected="1" zoomScale="80" workbookViewId="0">
      <selection activeCell="B6" sqref="B6"/>
    </sheetView>
  </sheetViews>
  <sheetFormatPr baseColWidth="10" defaultColWidth="16.6640625" defaultRowHeight="16" x14ac:dyDescent="0.2"/>
  <cols>
    <col min="1" max="1" width="23.33203125" style="14" customWidth="1"/>
    <col min="2" max="2" width="16.5" customWidth="1"/>
    <col min="3" max="3" width="11.33203125" customWidth="1"/>
    <col min="4" max="4" width="11.83203125" customWidth="1"/>
    <col min="5" max="5" width="13.1640625" customWidth="1"/>
    <col min="6" max="6" width="8.83203125" customWidth="1"/>
    <col min="7" max="7" width="15" style="1" customWidth="1"/>
    <col min="8" max="8" width="7" customWidth="1"/>
    <col min="9" max="9" width="36.5" customWidth="1"/>
    <col min="10" max="10" width="10.6640625" customWidth="1"/>
    <col min="11" max="11" width="11.83203125" style="1" customWidth="1"/>
    <col min="12" max="12" width="14.33203125" style="1" customWidth="1"/>
    <col min="13" max="13" width="9.6640625" style="1" customWidth="1"/>
    <col min="14" max="14" width="16.5" style="1" customWidth="1"/>
    <col min="15" max="15" width="15.5" style="1" customWidth="1"/>
    <col min="16" max="16" width="15" style="1" customWidth="1"/>
  </cols>
  <sheetData>
    <row r="1" spans="1:20" s="16" customFormat="1" x14ac:dyDescent="0.2">
      <c r="A1" s="20" t="s">
        <v>44</v>
      </c>
      <c r="B1" s="15" t="s">
        <v>48</v>
      </c>
      <c r="C1" s="15" t="s">
        <v>49</v>
      </c>
      <c r="D1" s="15" t="s">
        <v>0</v>
      </c>
      <c r="E1" s="20" t="s">
        <v>51</v>
      </c>
      <c r="F1" s="15" t="s">
        <v>37</v>
      </c>
      <c r="G1" s="20" t="s">
        <v>38</v>
      </c>
      <c r="H1" s="15"/>
      <c r="I1" s="15" t="s">
        <v>40</v>
      </c>
      <c r="J1" s="15" t="s">
        <v>58</v>
      </c>
      <c r="K1" s="15" t="str">
        <f>D21</f>
        <v>prorata B</v>
      </c>
      <c r="L1" s="15" t="str">
        <f>A5</f>
        <v>Bretagne</v>
      </c>
      <c r="M1" s="15" t="str">
        <f>A6</f>
        <v>Ille-et-Vilaine</v>
      </c>
      <c r="N1" s="15" t="str">
        <f>A7</f>
        <v>Métropole de Rennes</v>
      </c>
      <c r="O1" s="15" t="str">
        <f>A8</f>
        <v>Rennes</v>
      </c>
      <c r="P1" s="15" t="str">
        <f>A8</f>
        <v>Rennes</v>
      </c>
      <c r="Q1" s="22"/>
    </row>
    <row r="2" spans="1:20" s="16" customFormat="1" x14ac:dyDescent="0.2">
      <c r="A2" s="20"/>
      <c r="B2" s="15"/>
      <c r="C2" s="15"/>
      <c r="D2" s="15"/>
      <c r="E2" s="15" t="s">
        <v>50</v>
      </c>
      <c r="F2" s="15" t="s">
        <v>0</v>
      </c>
      <c r="G2" s="15" t="s">
        <v>39</v>
      </c>
      <c r="H2" s="15"/>
      <c r="Q2" s="15"/>
      <c r="R2" s="15"/>
      <c r="S2" s="15"/>
      <c r="T2" s="15"/>
    </row>
    <row r="3" spans="1:20" x14ac:dyDescent="0.2">
      <c r="A3" s="20" t="s">
        <v>30</v>
      </c>
      <c r="B3" s="15" t="s">
        <v>32</v>
      </c>
      <c r="C3" s="15" t="s">
        <v>33</v>
      </c>
      <c r="D3" s="15"/>
      <c r="E3" s="15" t="s">
        <v>31</v>
      </c>
      <c r="I3" s="15" t="s">
        <v>41</v>
      </c>
      <c r="J3" s="15" t="s">
        <v>35</v>
      </c>
      <c r="K3" s="15" t="s">
        <v>35</v>
      </c>
      <c r="L3" s="15" t="s">
        <v>35</v>
      </c>
      <c r="M3" s="15" t="s">
        <v>35</v>
      </c>
      <c r="N3" s="15" t="s">
        <v>34</v>
      </c>
      <c r="O3" s="15" t="s">
        <v>34</v>
      </c>
      <c r="P3" s="15" t="s">
        <v>42</v>
      </c>
    </row>
    <row r="4" spans="1:20" x14ac:dyDescent="0.2">
      <c r="A4" s="20" t="s">
        <v>1</v>
      </c>
      <c r="B4" s="8">
        <v>66988403</v>
      </c>
      <c r="C4" s="8">
        <f>26715053</f>
        <v>26715053</v>
      </c>
      <c r="D4" s="8">
        <f>B4+C4</f>
        <v>93703456</v>
      </c>
      <c r="E4" s="6">
        <v>22040</v>
      </c>
      <c r="F4" s="6"/>
      <c r="G4" s="6"/>
      <c r="H4" s="6"/>
      <c r="I4" s="17" t="s">
        <v>3</v>
      </c>
      <c r="J4" s="9">
        <v>136</v>
      </c>
      <c r="K4" s="9">
        <f>J4*F5*G5*1.05</f>
        <v>7.0813927142022877</v>
      </c>
      <c r="L4" s="10">
        <f>K4+(K4/K10)*K15</f>
        <v>10.525096770802847</v>
      </c>
      <c r="M4" s="10">
        <f>L4*F6*G6</f>
        <v>3.5443513483355811</v>
      </c>
      <c r="N4" s="8">
        <f>L4*F7*G7*1000000</f>
        <v>1694488.5289437589</v>
      </c>
      <c r="O4" s="8">
        <f>L4*F8*G8*1000000</f>
        <v>806006.62092905177</v>
      </c>
      <c r="P4" s="11">
        <f>O4/O10</f>
        <v>0.31192660550458717</v>
      </c>
      <c r="Q4" s="7"/>
    </row>
    <row r="5" spans="1:20" x14ac:dyDescent="0.2">
      <c r="A5" s="20" t="str">
        <f>A28</f>
        <v>Bretagne</v>
      </c>
      <c r="B5" s="25">
        <v>3335414</v>
      </c>
      <c r="C5" s="25">
        <v>1321867</v>
      </c>
      <c r="D5" s="24">
        <f t="shared" ref="D5:D8" si="0">B5+C5</f>
        <v>4657281</v>
      </c>
      <c r="E5" s="26">
        <v>21990</v>
      </c>
      <c r="F5" s="12">
        <f>D5/D4</f>
        <v>4.9702339687449734E-2</v>
      </c>
      <c r="G5" s="6">
        <f>E5/E4</f>
        <v>0.99773139745916517</v>
      </c>
      <c r="H5" s="6"/>
      <c r="I5" s="17" t="s">
        <v>4</v>
      </c>
      <c r="J5" s="9">
        <v>75</v>
      </c>
      <c r="K5" s="9">
        <f>J5*F5*G5*1.05</f>
        <v>3.9051798056262617</v>
      </c>
      <c r="L5" s="10">
        <f>K5+(K5/K10)*K15</f>
        <v>5.8042813074280417</v>
      </c>
      <c r="M5" s="10">
        <f>L5*F6*G6</f>
        <v>1.9546055229791812</v>
      </c>
      <c r="N5" s="8">
        <f>L5*F7*G7*1000000</f>
        <v>934460.5858145731</v>
      </c>
      <c r="O5" s="8">
        <f>L5*F8*G8*1000000</f>
        <v>444488.94536528591</v>
      </c>
      <c r="P5" s="11">
        <f>O5/O10</f>
        <v>0.17201834862385323</v>
      </c>
      <c r="Q5" s="7"/>
    </row>
    <row r="6" spans="1:20" x14ac:dyDescent="0.2">
      <c r="A6" s="29" t="s">
        <v>66</v>
      </c>
      <c r="B6" s="30">
        <v>1069228</v>
      </c>
      <c r="C6" s="30">
        <v>466303</v>
      </c>
      <c r="D6" s="8">
        <f>B6+C6</f>
        <v>1535531</v>
      </c>
      <c r="E6" s="31">
        <v>22460</v>
      </c>
      <c r="F6" s="12">
        <f>D6/D5</f>
        <v>0.32970546548511886</v>
      </c>
      <c r="G6" s="6">
        <f>E6/E5</f>
        <v>1.0213733515234198</v>
      </c>
      <c r="H6" s="6"/>
      <c r="I6" s="17" t="s">
        <v>5</v>
      </c>
      <c r="J6" s="9">
        <v>83</v>
      </c>
      <c r="K6" s="9">
        <f>J6*F5*G5*1.05</f>
        <v>4.3217323182263963</v>
      </c>
      <c r="L6" s="10">
        <f>K6+(K6/K10)*K15</f>
        <v>6.4234046468870325</v>
      </c>
      <c r="M6" s="10">
        <f>L6*F6*G6</f>
        <v>2.1630967787636273</v>
      </c>
      <c r="N6" s="8">
        <f>L6*F7*G7*1000000</f>
        <v>1034136.3816347942</v>
      </c>
      <c r="O6" s="8">
        <f>L6*F8*G8*1000000</f>
        <v>491901.09953758313</v>
      </c>
      <c r="P6" s="11">
        <f>O6/O10</f>
        <v>0.19036697247706427</v>
      </c>
      <c r="Q6" s="7"/>
    </row>
    <row r="7" spans="1:20" x14ac:dyDescent="0.2">
      <c r="A7" s="29" t="s">
        <v>67</v>
      </c>
      <c r="B7" s="30">
        <v>451762</v>
      </c>
      <c r="C7" s="30">
        <v>252857</v>
      </c>
      <c r="D7" s="8">
        <f t="shared" si="0"/>
        <v>704619</v>
      </c>
      <c r="E7" s="31">
        <v>23400</v>
      </c>
      <c r="F7" s="12">
        <f>D7/D5</f>
        <v>0.15129407051023977</v>
      </c>
      <c r="G7" s="6">
        <f>E7/E5</f>
        <v>1.0641200545702592</v>
      </c>
      <c r="H7" s="6"/>
      <c r="I7" s="17" t="s">
        <v>6</v>
      </c>
      <c r="J7" s="9">
        <v>84</v>
      </c>
      <c r="K7" s="9">
        <f>J7*F5*G5*1.05</f>
        <v>4.3738013823014121</v>
      </c>
      <c r="L7" s="10">
        <f>K7+(K7/K10)*K15</f>
        <v>6.500795064319405</v>
      </c>
      <c r="M7" s="10">
        <f>L7*F6*G6</f>
        <v>2.1891581857366824</v>
      </c>
      <c r="N7" s="8">
        <f>L7*F7*G7*1000000</f>
        <v>1046595.8561123216</v>
      </c>
      <c r="O7" s="8">
        <f>L7*F8*G8*1000000</f>
        <v>497827.61880912015</v>
      </c>
      <c r="P7" s="11">
        <f>O7/O10</f>
        <v>0.19266055045871561</v>
      </c>
      <c r="Q7" s="7"/>
    </row>
    <row r="8" spans="1:20" x14ac:dyDescent="0.2">
      <c r="A8" s="29" t="s">
        <v>68</v>
      </c>
      <c r="B8" s="30">
        <v>217728</v>
      </c>
      <c r="C8" s="30">
        <v>142694</v>
      </c>
      <c r="D8" s="8">
        <f t="shared" si="0"/>
        <v>360422</v>
      </c>
      <c r="E8" s="31">
        <v>21760</v>
      </c>
      <c r="F8" s="12">
        <f>D8/D5</f>
        <v>7.7388931438751501E-2</v>
      </c>
      <c r="G8" s="6">
        <f>E8/E5</f>
        <v>0.98954070031832653</v>
      </c>
      <c r="H8" s="6"/>
      <c r="I8" s="17" t="s">
        <v>7</v>
      </c>
      <c r="J8" s="9">
        <v>42</v>
      </c>
      <c r="K8" s="9">
        <f>J8*F5*G5*1.05</f>
        <v>2.1869006911507061</v>
      </c>
      <c r="L8" s="10">
        <f>K8+(K8/K10)*K15</f>
        <v>3.2503975321597025</v>
      </c>
      <c r="M8" s="10">
        <f>L8*F6*G6</f>
        <v>1.0945790928683412</v>
      </c>
      <c r="N8" s="8">
        <f>L8*F7*G7*1000000</f>
        <v>523297.9280561608</v>
      </c>
      <c r="O8" s="8">
        <f>L8*F8*G8*1000000</f>
        <v>248913.80940456007</v>
      </c>
      <c r="P8" s="11">
        <f>O8/O10</f>
        <v>9.6330275229357804E-2</v>
      </c>
      <c r="Q8" s="7"/>
    </row>
    <row r="9" spans="1:20" x14ac:dyDescent="0.2">
      <c r="A9" s="20"/>
      <c r="B9" s="20" t="s">
        <v>47</v>
      </c>
      <c r="C9" s="15"/>
      <c r="D9" s="15"/>
      <c r="E9" s="15"/>
      <c r="F9" s="6"/>
      <c r="G9" s="6"/>
      <c r="H9" s="6"/>
      <c r="I9" s="17" t="s">
        <v>8</v>
      </c>
      <c r="J9" s="9">
        <v>16</v>
      </c>
      <c r="K9" s="9">
        <f>J9*F5*G5*1.05</f>
        <v>0.83310502520026908</v>
      </c>
      <c r="L9" s="10">
        <f>K9+(K9/K10)*K15</f>
        <v>1.238246678917982</v>
      </c>
      <c r="M9" s="10">
        <f>L9*F6*G6</f>
        <v>0.41698251156889193</v>
      </c>
      <c r="N9" s="8">
        <f>L9*F7*G7*1000000</f>
        <v>199351.59164044226</v>
      </c>
      <c r="O9" s="8">
        <f>L9*F8*G8*1000000</f>
        <v>94824.308344594319</v>
      </c>
      <c r="P9" s="11">
        <f>O9/O10</f>
        <v>3.669724770642202E-2</v>
      </c>
      <c r="Q9" s="7"/>
    </row>
    <row r="10" spans="1:20" x14ac:dyDescent="0.2">
      <c r="A10" s="20"/>
      <c r="B10" s="20" t="s">
        <v>52</v>
      </c>
      <c r="C10" s="6"/>
      <c r="D10" s="6"/>
      <c r="E10" s="20"/>
      <c r="F10" s="6"/>
      <c r="G10" s="6"/>
      <c r="H10" s="6"/>
      <c r="I10" s="15"/>
      <c r="J10" s="9">
        <f t="shared" ref="J10" si="1">J4+J5+J6+J7+J8+J9</f>
        <v>436</v>
      </c>
      <c r="K10" s="9">
        <f>SUM(K4:K9)</f>
        <v>22.702111936707333</v>
      </c>
      <c r="L10" s="10">
        <f>L4+L5+L6+L7+L8+L9</f>
        <v>33.742222000515007</v>
      </c>
      <c r="M10" s="10">
        <f>M4+M5+M6+M7+M8+M9</f>
        <v>11.362773440252305</v>
      </c>
      <c r="N10" s="8">
        <f>N4+N5+N6+N7+N8+N9</f>
        <v>5432330.8722020518</v>
      </c>
      <c r="O10" s="8">
        <f>O4+O5+O6+O7+O8+O9</f>
        <v>2583962.4023901951</v>
      </c>
      <c r="P10" s="11">
        <f>P4+P5+P6+P7+P8+P9</f>
        <v>1</v>
      </c>
      <c r="Q10" s="7"/>
    </row>
    <row r="11" spans="1:20" x14ac:dyDescent="0.2">
      <c r="E11" s="6"/>
      <c r="F11" s="6"/>
      <c r="G11" s="6"/>
      <c r="H11" s="6"/>
      <c r="I11" s="17" t="s">
        <v>53</v>
      </c>
      <c r="J11" s="6">
        <f>6</f>
        <v>6</v>
      </c>
      <c r="K11" s="6"/>
      <c r="L11" s="6"/>
      <c r="M11" s="6"/>
      <c r="N11" s="6"/>
      <c r="O11" s="6"/>
      <c r="P11" s="6"/>
      <c r="Q11" s="7"/>
    </row>
    <row r="12" spans="1:20" x14ac:dyDescent="0.2">
      <c r="E12" s="6"/>
      <c r="F12" s="6"/>
      <c r="G12" s="6"/>
      <c r="H12" s="6"/>
      <c r="I12" s="17" t="s">
        <v>61</v>
      </c>
      <c r="J12" s="6">
        <v>18</v>
      </c>
      <c r="K12" s="9">
        <f>J12*D22*1.05</f>
        <v>0.15767567212916184</v>
      </c>
      <c r="L12" s="6"/>
      <c r="M12" s="6"/>
      <c r="N12" s="6"/>
      <c r="O12" s="6"/>
      <c r="P12" s="6"/>
      <c r="Q12" s="7"/>
    </row>
    <row r="13" spans="1:20" ht="15" customHeight="1" x14ac:dyDescent="0.2">
      <c r="E13" s="6"/>
      <c r="F13" s="6"/>
      <c r="G13" s="6"/>
      <c r="H13" s="6"/>
      <c r="I13" s="15"/>
      <c r="J13" s="6"/>
      <c r="K13" s="9"/>
      <c r="L13" s="6"/>
      <c r="M13" s="6"/>
      <c r="N13" s="6"/>
      <c r="O13" s="6"/>
      <c r="P13" s="6"/>
      <c r="Q13" s="7"/>
    </row>
    <row r="14" spans="1:20" ht="17" customHeight="1" x14ac:dyDescent="0.2">
      <c r="A14" s="20"/>
      <c r="B14" s="6"/>
      <c r="C14" s="6"/>
      <c r="D14" s="6"/>
      <c r="E14" s="6"/>
      <c r="F14" s="6"/>
      <c r="G14" s="6"/>
      <c r="H14" s="6"/>
      <c r="I14" s="23" t="s">
        <v>60</v>
      </c>
      <c r="J14" s="6">
        <v>227</v>
      </c>
      <c r="K14" s="9">
        <f>(J14-J12)*F5*G5*1.05</f>
        <v>10.882434391678515</v>
      </c>
      <c r="L14" s="5"/>
      <c r="M14" s="6"/>
      <c r="N14" s="6"/>
      <c r="O14" s="5"/>
      <c r="Q14" s="7"/>
    </row>
    <row r="15" spans="1:20" ht="17" x14ac:dyDescent="0.2">
      <c r="A15" s="20"/>
      <c r="B15" s="6"/>
      <c r="C15" s="6"/>
      <c r="D15" s="6"/>
      <c r="E15" s="6"/>
      <c r="F15" s="6"/>
      <c r="G15" s="6"/>
      <c r="H15" s="6"/>
      <c r="I15" s="18" t="s">
        <v>43</v>
      </c>
      <c r="J15" s="6"/>
      <c r="K15" s="9">
        <f>K12+K14</f>
        <v>11.040110063807678</v>
      </c>
      <c r="L15" s="6"/>
      <c r="M15" s="6"/>
      <c r="N15" s="6"/>
      <c r="O15" s="6"/>
      <c r="P15" s="6"/>
      <c r="Q15" s="7"/>
    </row>
    <row r="16" spans="1:20" x14ac:dyDescent="0.2">
      <c r="C16" s="6"/>
      <c r="D16" s="6"/>
      <c r="E16" s="6"/>
      <c r="F16" s="6"/>
      <c r="G16" s="6"/>
      <c r="H16" s="6"/>
      <c r="I16" s="19" t="s">
        <v>63</v>
      </c>
      <c r="J16" s="9">
        <f>J10+J11+J12+J14</f>
        <v>687</v>
      </c>
      <c r="K16" s="9">
        <f>K10+K15</f>
        <v>33.742222000515014</v>
      </c>
      <c r="L16" s="6"/>
      <c r="M16" s="6"/>
      <c r="N16" s="6"/>
      <c r="O16" s="6"/>
      <c r="P16" s="6"/>
      <c r="Q16" s="7"/>
    </row>
    <row r="17" spans="1:17" x14ac:dyDescent="0.2">
      <c r="C17" s="6"/>
      <c r="D17" s="6"/>
      <c r="E17" s="6"/>
      <c r="F17" s="6"/>
      <c r="G17" s="6"/>
      <c r="H17" s="6"/>
      <c r="I17" s="5" t="s">
        <v>62</v>
      </c>
      <c r="J17" s="6"/>
      <c r="K17" s="6"/>
      <c r="L17" s="6"/>
      <c r="M17" s="6"/>
      <c r="N17" s="6"/>
      <c r="O17" s="6"/>
      <c r="P17" s="6"/>
      <c r="Q17" s="7"/>
    </row>
    <row r="18" spans="1:17" x14ac:dyDescent="0.2">
      <c r="C18" s="6"/>
      <c r="D18" s="6"/>
      <c r="E18" s="6"/>
      <c r="F18" s="6"/>
      <c r="G18" s="6"/>
      <c r="H18" s="6"/>
      <c r="I18" s="2" t="s">
        <v>59</v>
      </c>
      <c r="J18" s="6"/>
      <c r="K18" s="6"/>
      <c r="L18" s="6"/>
      <c r="M18" s="6"/>
      <c r="N18" s="6"/>
      <c r="O18" s="6"/>
      <c r="P18" s="6"/>
      <c r="Q18" s="7"/>
    </row>
    <row r="19" spans="1:17" x14ac:dyDescent="0.2">
      <c r="C19" s="6"/>
      <c r="D19" s="6"/>
      <c r="E19" s="6"/>
      <c r="F19" s="6"/>
      <c r="G19" s="6"/>
      <c r="H19" s="6"/>
      <c r="I19" s="28" t="s">
        <v>69</v>
      </c>
      <c r="J19" s="6"/>
      <c r="K19" s="6"/>
      <c r="L19" s="6"/>
      <c r="M19" s="6"/>
      <c r="N19" s="6"/>
      <c r="O19" s="6"/>
      <c r="P19" s="6"/>
      <c r="Q19" s="7"/>
    </row>
    <row r="20" spans="1:17" x14ac:dyDescent="0.2">
      <c r="A20" s="27" t="s">
        <v>64</v>
      </c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7"/>
    </row>
    <row r="21" spans="1:17" x14ac:dyDescent="0.2">
      <c r="A21" s="20" t="s">
        <v>10</v>
      </c>
      <c r="B21" s="15" t="str">
        <f>A28</f>
        <v>Bretagne</v>
      </c>
      <c r="C21" s="15" t="s">
        <v>9</v>
      </c>
      <c r="D21" s="15" t="s">
        <v>65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7"/>
    </row>
    <row r="22" spans="1:17" x14ac:dyDescent="0.2">
      <c r="A22" s="20" t="s">
        <v>54</v>
      </c>
      <c r="B22" s="26">
        <f>B28</f>
        <v>1653000</v>
      </c>
      <c r="C22" s="6">
        <f>B45</f>
        <v>198139000</v>
      </c>
      <c r="D22" s="13">
        <f>B22/C22</f>
        <v>8.3426281549821082E-3</v>
      </c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7"/>
    </row>
    <row r="23" spans="1:17" x14ac:dyDescent="0.2">
      <c r="A23" s="20" t="s">
        <v>55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7"/>
    </row>
    <row r="24" spans="1:17" x14ac:dyDescent="0.2">
      <c r="A24" s="20" t="s">
        <v>45</v>
      </c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7"/>
    </row>
    <row r="25" spans="1:17" x14ac:dyDescent="0.2">
      <c r="A25" s="20" t="s">
        <v>11</v>
      </c>
      <c r="B25" s="15" t="s">
        <v>56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7"/>
    </row>
    <row r="26" spans="1:17" x14ac:dyDescent="0.2">
      <c r="A26" s="20" t="s">
        <v>12</v>
      </c>
      <c r="B26" s="4">
        <v>10470000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7"/>
    </row>
    <row r="27" spans="1:17" x14ac:dyDescent="0.2">
      <c r="A27" s="20" t="s">
        <v>13</v>
      </c>
      <c r="B27" s="6">
        <v>7857000</v>
      </c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7"/>
    </row>
    <row r="28" spans="1:17" x14ac:dyDescent="0.2">
      <c r="A28" s="20" t="s">
        <v>14</v>
      </c>
      <c r="B28" s="6">
        <v>1653000</v>
      </c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7"/>
    </row>
    <row r="29" spans="1:17" x14ac:dyDescent="0.2">
      <c r="A29" s="20" t="s">
        <v>15</v>
      </c>
      <c r="B29" s="6">
        <v>7200000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7"/>
    </row>
    <row r="30" spans="1:17" x14ac:dyDescent="0.2">
      <c r="A30" s="21" t="s">
        <v>16</v>
      </c>
      <c r="B30" s="6">
        <v>3670000</v>
      </c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7"/>
    </row>
    <row r="31" spans="1:17" x14ac:dyDescent="0.2">
      <c r="A31" s="21" t="s">
        <v>17</v>
      </c>
      <c r="B31" s="6">
        <v>8611000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7"/>
    </row>
    <row r="32" spans="1:17" x14ac:dyDescent="0.2">
      <c r="A32" s="21" t="s">
        <v>18</v>
      </c>
      <c r="B32" s="6">
        <v>5774000</v>
      </c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x14ac:dyDescent="0.2">
      <c r="A33" s="21" t="s">
        <v>2</v>
      </c>
      <c r="B33" s="6">
        <v>97173000</v>
      </c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x14ac:dyDescent="0.2">
      <c r="A34" s="21" t="s">
        <v>19</v>
      </c>
      <c r="B34" s="6">
        <v>139000</v>
      </c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x14ac:dyDescent="0.2">
      <c r="A35" s="21" t="s">
        <v>20</v>
      </c>
      <c r="B35" s="6">
        <v>8341000</v>
      </c>
      <c r="C35" s="6"/>
      <c r="D35" s="6"/>
      <c r="E35" s="6"/>
      <c r="F35" s="6"/>
      <c r="G35" s="6"/>
      <c r="H35" s="6"/>
      <c r="I35" s="6"/>
      <c r="K35" s="6"/>
      <c r="L35" s="6"/>
      <c r="M35" s="6"/>
      <c r="N35" s="6"/>
      <c r="O35" s="6"/>
      <c r="P35" s="6"/>
      <c r="Q35" s="7"/>
    </row>
    <row r="36" spans="1:17" x14ac:dyDescent="0.2">
      <c r="A36" s="21" t="s">
        <v>21</v>
      </c>
      <c r="B36" s="6">
        <v>11359000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x14ac:dyDescent="0.2">
      <c r="A37" s="21" t="s">
        <v>22</v>
      </c>
      <c r="B37" s="6">
        <v>4779000</v>
      </c>
      <c r="C37" s="2"/>
      <c r="D37" s="2"/>
      <c r="E37" s="2"/>
      <c r="F37" s="2"/>
      <c r="G37" s="3"/>
      <c r="H37" s="2"/>
      <c r="I37" s="2"/>
      <c r="J37" s="2"/>
      <c r="K37" s="3"/>
      <c r="L37" s="3"/>
      <c r="M37" s="3"/>
      <c r="N37" s="3"/>
      <c r="O37" s="3"/>
      <c r="P37" s="3"/>
    </row>
    <row r="38" spans="1:17" x14ac:dyDescent="0.2">
      <c r="A38" s="21" t="s">
        <v>23</v>
      </c>
      <c r="B38" s="6">
        <v>21406000</v>
      </c>
    </row>
    <row r="39" spans="1:17" x14ac:dyDescent="0.2">
      <c r="A39" s="21" t="s">
        <v>24</v>
      </c>
      <c r="B39" s="6">
        <v>2253000</v>
      </c>
    </row>
    <row r="40" spans="1:17" x14ac:dyDescent="0.2">
      <c r="A40" s="21" t="s">
        <v>25</v>
      </c>
      <c r="B40" s="6">
        <v>1863000</v>
      </c>
    </row>
    <row r="41" spans="1:17" x14ac:dyDescent="0.2">
      <c r="A41" s="21" t="s">
        <v>26</v>
      </c>
      <c r="B41" s="6">
        <v>437000</v>
      </c>
    </row>
    <row r="42" spans="1:17" x14ac:dyDescent="0.2">
      <c r="A42" s="21" t="s">
        <v>27</v>
      </c>
      <c r="B42" s="6">
        <v>2108000</v>
      </c>
    </row>
    <row r="43" spans="1:17" x14ac:dyDescent="0.2">
      <c r="A43" s="21" t="s">
        <v>28</v>
      </c>
      <c r="B43" s="6">
        <v>348000</v>
      </c>
    </row>
    <row r="44" spans="1:17" x14ac:dyDescent="0.2">
      <c r="A44" s="21" t="s">
        <v>29</v>
      </c>
      <c r="B44" s="6">
        <v>2698000</v>
      </c>
    </row>
    <row r="45" spans="1:17" x14ac:dyDescent="0.2">
      <c r="A45" s="20" t="s">
        <v>46</v>
      </c>
      <c r="B45" s="6">
        <f>SUM(B26:B44)</f>
        <v>198139000</v>
      </c>
    </row>
    <row r="46" spans="1:17" x14ac:dyDescent="0.2">
      <c r="A46" s="20" t="s">
        <v>57</v>
      </c>
      <c r="B46" s="6"/>
    </row>
    <row r="47" spans="1:17" x14ac:dyDescent="0.2">
      <c r="A47" s="20" t="s">
        <v>36</v>
      </c>
      <c r="B47" s="6"/>
    </row>
  </sheetData>
  <phoneticPr fontId="5" type="noConversion"/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jean-michel Vincent</dc:creator>
  <cp:lastModifiedBy>Microsoft Office User</cp:lastModifiedBy>
  <dcterms:created xsi:type="dcterms:W3CDTF">2019-08-22T17:14:22Z</dcterms:created>
  <dcterms:modified xsi:type="dcterms:W3CDTF">2022-09-22T07:14:52Z</dcterms:modified>
</cp:coreProperties>
</file>