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Centre Val de Loire-PNR Brenne-Lurais V2019/"/>
    </mc:Choice>
  </mc:AlternateContent>
  <xr:revisionPtr revIDLastSave="0" documentId="13_ncr:1_{573381F9-4353-5144-9044-76FB1699DB3F}" xr6:coauthVersionLast="47" xr6:coauthVersionMax="47" xr10:uidLastSave="{00000000-0000-0000-0000-000000000000}"/>
  <bookViews>
    <workbookView xWindow="0" yWindow="46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8" i="1"/>
  <c r="G7" i="1"/>
  <c r="K14" i="1"/>
  <c r="K12" i="1"/>
  <c r="K15" i="1" s="1"/>
  <c r="K9" i="1"/>
  <c r="K8" i="1"/>
  <c r="K7" i="1"/>
  <c r="K6" i="1"/>
  <c r="K5" i="1"/>
  <c r="K4" i="1"/>
  <c r="K10" i="1" s="1"/>
  <c r="K16" i="1" s="1"/>
  <c r="D22" i="1"/>
  <c r="B22" i="1"/>
  <c r="A5" i="1"/>
  <c r="B21" i="1"/>
  <c r="K1" i="1" l="1"/>
  <c r="J16" i="1"/>
  <c r="D5" i="1" l="1"/>
  <c r="C4" i="1"/>
  <c r="M1" i="1"/>
  <c r="L1" i="1"/>
  <c r="N1" i="1"/>
  <c r="P1" i="1"/>
  <c r="O1" i="1"/>
  <c r="B45" i="1"/>
  <c r="C22" i="1" s="1"/>
  <c r="D4" i="1"/>
  <c r="G5" i="1"/>
  <c r="D8" i="1"/>
  <c r="D6" i="1"/>
  <c r="D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<sst xmlns="http://schemas.openxmlformats.org/spreadsheetml/2006/main" count="75" uniqueCount="70">
  <si>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</si>
  <si>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</si>
  <si>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</si>
  <si>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</si>
  <si>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</si>
  <si>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</si>
  <si>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</si>
  <si>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</si>
  <si>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</si>
  <si>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</si>
  <si>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</si>
  <si>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</si>
  <si>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</si>
  <si>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</si>
  <si>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</si>
  <si>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</si>
  <si>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</si>
  <si>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</si>
  <si>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</si>
  <si>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</si>
  <si>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</si>
  <si>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</si>
  <si>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</si>
  <si>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</si>
  <si>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</si>
  <si>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</si>
  <si>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</si>
  <si>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</si>
  <si>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</si>
  <si>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</si>
  <si>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</si>
  <si>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</si>
  <si>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</si>
  <si>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</si>
  <si>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</si>
  <si>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</si>
  <si>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</si>
  <si>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</si>
  <si>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</si>
  <si>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</si>
  <si>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</si>
  <si>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</si>
  <si>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</si>
  <si>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</si>
  <si>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</si>
  <si>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</si>
  <si>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</si>
  <si>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</si>
  <si>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</si>
  <si>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</si>
  <si>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</si>
  <si>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</si>
  <si>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</si>
  <si>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</si>
  <si>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</si>
  <si>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</si>
  <si>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</si>
  <si>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</si>
  <si>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</si>
  <si>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</si>
  <si>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</si>
  <si>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</si>
  <si>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</si>
  <si>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</si>
  <si>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</si>
  <si>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CVdL</t>
  </si>
  <si>
    <t>Indre</t>
  </si>
  <si>
    <t>CC Brennes-Val de Creuse</t>
  </si>
  <si>
    <t>Lurais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</si>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</sst>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9C6500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9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1" fontId="6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1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1" fontId="7" fillId="4" borderId="0" xfId="2" applyNumberFormat="1" applyFont="1" applyFill="1" applyAlignment="1">
      <alignment horizontal="right"/>
    </xf>
    <xf numFmtId="0" fontId="7" fillId="4" borderId="0" xfId="2" applyFont="1" applyFill="1" applyAlignment="1">
      <alignment horizontal="right"/>
    </xf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A2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CVdL</v>
      </c>
      <c r="L1" s="15" t="str">
        <f>A5</f>
        <v>Centre-Val de Loire</v>
      </c>
      <c r="M1" s="15" t="str">
        <f>A6</f>
        <v>Indre</v>
      </c>
      <c r="N1" s="15" t="str">
        <f>A7</f>
        <v>CC Brennes-Val de Creuse</v>
      </c>
      <c r="O1" s="15" t="str">
        <f>A8</f>
        <v>Lurais</v>
      </c>
      <c r="P1" s="15" t="str">
        <f>A8</f>
        <v>Lurais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5.2938715684978011</v>
      </c>
      <c r="L4" s="10">
        <f>K4+(K4/K10)*K15</f>
        <v>8.0457584436522183</v>
      </c>
      <c r="M4" s="10">
        <f>L4*F6*G6</f>
        <v>0.64989485947064063</v>
      </c>
      <c r="N4" s="8">
        <f>L4*F7*G7*1000000</f>
        <v>51075.673201805294</v>
      </c>
      <c r="O4" s="8">
        <f>L4*F8*G8*1000000</f>
        <v>584.598116083886</v>
      </c>
      <c r="P4" s="11">
        <f>O4/O10</f>
        <v>0.31192660550458723</v>
      </c>
      <c r="Q4" s="7"/>
    </row>
    <row r="5" spans="1:20" x14ac:dyDescent="0.2">
      <c r="A5" s="20" t="str">
        <f>B21</f>
        <v>Centre-Val de Loire</v>
      </c>
      <c r="B5" s="25">
        <v>2576252</v>
      </c>
      <c r="C5" s="25">
        <v>974854</v>
      </c>
      <c r="D5" s="24">
        <f t="shared" ref="D5:D8" si="0">B5+C5</f>
        <v>3551106</v>
      </c>
      <c r="E5" s="26">
        <v>21560</v>
      </c>
      <c r="F5" s="12">
        <f>D5/D4</f>
        <v>3.7897278836759231E-2</v>
      </c>
      <c r="G5" s="6">
        <f>E5/E4</f>
        <v>0.97822141560798548</v>
      </c>
      <c r="H5" s="6"/>
      <c r="I5" s="17" t="s">
        <v>4</v>
      </c>
      <c r="J5" s="9">
        <v>75</v>
      </c>
      <c r="K5" s="9">
        <f>J5*F5*G5*1.05</f>
        <v>2.9194144679215821</v>
      </c>
      <c r="L5" s="10">
        <f>K5+(K5/K10)*K15</f>
        <v>4.4369991417199746</v>
      </c>
      <c r="M5" s="10">
        <f>L5*F6*G6</f>
        <v>0.35839790044336806</v>
      </c>
      <c r="N5" s="8">
        <f>L5*F7*G7*1000000</f>
        <v>28166.731545113224</v>
      </c>
      <c r="O5" s="8">
        <f>L5*F8*G8*1000000</f>
        <v>322.3886669580254</v>
      </c>
      <c r="P5" s="11">
        <f>O5/O10</f>
        <v>0.17201834862385326</v>
      </c>
      <c r="Q5" s="7"/>
    </row>
    <row r="6" spans="1:20" x14ac:dyDescent="0.2">
      <c r="A6" s="28" t="s">
        <v>66</v>
      </c>
      <c r="B6" s="29">
        <v>220595</v>
      </c>
      <c r="C6" s="29">
        <v>83002</v>
      </c>
      <c r="D6" s="8">
        <f>B6+C6</f>
        <v>303597</v>
      </c>
      <c r="E6" s="30">
        <v>20370</v>
      </c>
      <c r="F6" s="12">
        <f>D6/D5</f>
        <v>8.5493646204872514E-2</v>
      </c>
      <c r="G6" s="6">
        <f>E6/E5</f>
        <v>0.94480519480519476</v>
      </c>
      <c r="H6" s="6"/>
      <c r="I6" s="17" t="s">
        <v>5</v>
      </c>
      <c r="J6" s="9">
        <v>83</v>
      </c>
      <c r="K6" s="9">
        <f>J6*F5*G5*1.05</f>
        <v>3.2308186778332169</v>
      </c>
      <c r="L6" s="10">
        <f>K6+(K6/K10)*K15</f>
        <v>4.9102790501701046</v>
      </c>
      <c r="M6" s="10">
        <f>L6*F6*G6</f>
        <v>0.39662700982399396</v>
      </c>
      <c r="N6" s="8">
        <f>L6*F7*G7*1000000</f>
        <v>31171.182909925297</v>
      </c>
      <c r="O6" s="8">
        <f>L6*F8*G8*1000000</f>
        <v>356.77679143354806</v>
      </c>
      <c r="P6" s="11">
        <f>O6/O10</f>
        <v>0.19036697247706424</v>
      </c>
      <c r="Q6" s="7"/>
    </row>
    <row r="7" spans="1:20" x14ac:dyDescent="0.2">
      <c r="A7" s="28" t="s">
        <v>67</v>
      </c>
      <c r="B7" s="29">
        <v>17918</v>
      </c>
      <c r="C7" s="29">
        <v>6432</v>
      </c>
      <c r="D7" s="8">
        <f t="shared" si="0"/>
        <v>24350</v>
      </c>
      <c r="E7" s="30">
        <v>19960</v>
      </c>
      <c r="F7" s="12">
        <f>D7/D5</f>
        <v>6.8570186302520965E-3</v>
      </c>
      <c r="G7" s="6">
        <f>E7/E5</f>
        <v>0.92578849721706868</v>
      </c>
      <c r="H7" s="6"/>
      <c r="I7" s="17" t="s">
        <v>6</v>
      </c>
      <c r="J7" s="9">
        <v>84</v>
      </c>
      <c r="K7" s="9">
        <f>J7*F5*G5*1.05</f>
        <v>3.2697442040721718</v>
      </c>
      <c r="L7" s="10">
        <f>K7+(K7/K10)*K15</f>
        <v>4.9694390387263709</v>
      </c>
      <c r="M7" s="10">
        <f>L7*F6*G6</f>
        <v>0.40140564849657218</v>
      </c>
      <c r="N7" s="8">
        <f>L7*F7*G7*1000000</f>
        <v>31546.739330526812</v>
      </c>
      <c r="O7" s="8">
        <f>L7*F8*G8*1000000</f>
        <v>361.07530699298843</v>
      </c>
      <c r="P7" s="11">
        <f>O7/O10</f>
        <v>0.19266055045871563</v>
      </c>
      <c r="Q7" s="7"/>
    </row>
    <row r="8" spans="1:20" x14ac:dyDescent="0.2">
      <c r="A8" s="28" t="s">
        <v>68</v>
      </c>
      <c r="B8" s="29">
        <v>241</v>
      </c>
      <c r="C8" s="29">
        <v>28</v>
      </c>
      <c r="D8" s="8">
        <f t="shared" si="0"/>
        <v>269</v>
      </c>
      <c r="E8" s="30">
        <v>20680</v>
      </c>
      <c r="F8" s="12">
        <f>D8/D5</f>
        <v>7.5751047701758274E-5</v>
      </c>
      <c r="G8" s="6">
        <f>E8/E5</f>
        <v>0.95918367346938771</v>
      </c>
      <c r="H8" s="6"/>
      <c r="I8" s="17" t="s">
        <v>7</v>
      </c>
      <c r="J8" s="9">
        <v>42</v>
      </c>
      <c r="K8" s="9">
        <f>J8*F5*G5*1.05</f>
        <v>1.6348721020360859</v>
      </c>
      <c r="L8" s="10">
        <f>K8+(K8/K10)*K15</f>
        <v>2.4847195193631855</v>
      </c>
      <c r="M8" s="10">
        <f>L8*F6*G6</f>
        <v>0.20070282424828609</v>
      </c>
      <c r="N8" s="8">
        <f>L8*F7*G7*1000000</f>
        <v>15773.369665263406</v>
      </c>
      <c r="O8" s="8">
        <f>L8*F8*G8*1000000</f>
        <v>180.53765349649422</v>
      </c>
      <c r="P8" s="11">
        <f>O8/O10</f>
        <v>9.6330275229357817E-2</v>
      </c>
      <c r="Q8" s="7"/>
    </row>
    <row r="9" spans="1:20" x14ac:dyDescent="0.2">
      <c r="A9" s="20"/>
      <c r="B9" s="20" t="s">
        <v>47</v>
      </c>
      <c r="C9" s="15"/>
      <c r="D9" s="15"/>
      <c r="F9" s="6"/>
      <c r="G9" s="6"/>
      <c r="H9" s="6"/>
      <c r="I9" s="17" t="s">
        <v>8</v>
      </c>
      <c r="J9" s="9">
        <v>16</v>
      </c>
      <c r="K9" s="9">
        <f>J9*F5*G5*1.05</f>
        <v>0.62280841982327084</v>
      </c>
      <c r="L9" s="10">
        <f>K9+(K9/K10)*K15</f>
        <v>0.94655981690026125</v>
      </c>
      <c r="M9" s="10">
        <f>L9*F6*G6</f>
        <v>7.6458218761251862E-2</v>
      </c>
      <c r="N9" s="8">
        <f>L9*F7*G7*1000000</f>
        <v>6008.9027296241547</v>
      </c>
      <c r="O9" s="8">
        <f>L9*F8*G8*1000000</f>
        <v>68.776248951045417</v>
      </c>
      <c r="P9" s="11">
        <f>O9/O10</f>
        <v>3.6697247706422027E-2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16.971529440184128</v>
      </c>
      <c r="L10" s="10">
        <f>L4+L5+L6+L7+L8+L9</f>
        <v>25.793755010532117</v>
      </c>
      <c r="M10" s="10">
        <f>M4+M5+M6+M7+M8+M9</f>
        <v>2.0834864612441129</v>
      </c>
      <c r="N10" s="8">
        <f>N4+N5+N6+N7+N8+N9</f>
        <v>163742.59938225817</v>
      </c>
      <c r="O10" s="8">
        <f>O4+O5+O6+O7+O8+O9</f>
        <v>1874.1527839159871</v>
      </c>
      <c r="P10" s="11">
        <f>P4+P5+P6+P7+P8+P9</f>
        <v>1.0000000000000002</v>
      </c>
      <c r="Q10" s="7"/>
    </row>
    <row r="11" spans="1:20" x14ac:dyDescent="0.2"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E12" s="6"/>
      <c r="F12" s="6"/>
      <c r="G12" s="6"/>
      <c r="H12" s="6"/>
      <c r="I12" s="17" t="s">
        <v>61</v>
      </c>
      <c r="J12" s="6">
        <v>18</v>
      </c>
      <c r="K12" s="9">
        <f>J12*D22*1.05</f>
        <v>0.68679058640651269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8.1354349839414741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8.822225570347987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25.793755010532117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69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7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A29</f>
        <v>Centre-Val de Loire</v>
      </c>
      <c r="C21" s="15" t="s">
        <v>9</v>
      </c>
      <c r="D21" s="15" t="s">
        <v>65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6">
        <f>B29</f>
        <v>7200000</v>
      </c>
      <c r="C22" s="6">
        <f>B45</f>
        <v>198139000</v>
      </c>
      <c r="D22" s="13">
        <f>B22/C22</f>
        <v>3.6338126264894847E-2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2022-09-22T07:15:35Z</dcterms:modified>
</cp:coreProperties>
</file>